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INGRESOS " sheetId="1" r:id="rId1"/>
    <sheet name="GASTOS " sheetId="2" r:id="rId2"/>
    <sheet name="RESUMEN INGRESOS" sheetId="3" r:id="rId3"/>
    <sheet name="RESUMEN GASTOS" sheetId="4" r:id="rId4"/>
    <sheet name="AJUSTES" sheetId="5" r:id="rId5"/>
  </sheets>
  <definedNames>
    <definedName name="_xlnm.Print_Titles" localSheetId="0">'INGRESOS '!$2:$4</definedName>
  </definedNames>
  <calcPr fullCalcOnLoad="1"/>
</workbook>
</file>

<file path=xl/sharedStrings.xml><?xml version="1.0" encoding="utf-8"?>
<sst xmlns="http://schemas.openxmlformats.org/spreadsheetml/2006/main" count="334" uniqueCount="299">
  <si>
    <t>CONCEPTOS PRESUPUESTARIOS</t>
  </si>
  <si>
    <t xml:space="preserve">PORCENTAJE DE EJECUCIÓN </t>
  </si>
  <si>
    <t>CAP. 1 GASTOS PERSONAL</t>
  </si>
  <si>
    <t xml:space="preserve">  Art. 13 Laboral Fijo</t>
  </si>
  <si>
    <t xml:space="preserve">  Art. 14 Laboral Eventual </t>
  </si>
  <si>
    <t xml:space="preserve">  Art. 15 Otro Personal</t>
  </si>
  <si>
    <t xml:space="preserve">  Art. 17 Cuotas y Prestaciones</t>
  </si>
  <si>
    <t xml:space="preserve">  Art. 18 Gastos Sociales</t>
  </si>
  <si>
    <t xml:space="preserve">  Art. 22 Material, suministros y otros</t>
  </si>
  <si>
    <t xml:space="preserve">  Art. 24 Gastos Publicaciones</t>
  </si>
  <si>
    <t>CAP. 3  GASTOS FINANCIEROS</t>
  </si>
  <si>
    <t>CAP. 2  GASTOS CORRIENTES</t>
  </si>
  <si>
    <t>CAP. 4 TRANSFERENCIAS CORRIENTES</t>
  </si>
  <si>
    <t xml:space="preserve">        482 Becas colaboración</t>
  </si>
  <si>
    <t>CAP. 6  INVERSIONES REALES</t>
  </si>
  <si>
    <t xml:space="preserve">  Art. 62 Inversión nueva </t>
  </si>
  <si>
    <t xml:space="preserve">  Art. 69 Investigación Universidades</t>
  </si>
  <si>
    <t>CAP. 8  ACTIVOS FINANCIEROS</t>
  </si>
  <si>
    <t>CAP. 9  PASIVOS FINANCIEROS</t>
  </si>
  <si>
    <t xml:space="preserve">  Art. 23 Indemnizaciones R. de Servicio</t>
  </si>
  <si>
    <t xml:space="preserve">       Derechos Matrículas grado</t>
  </si>
  <si>
    <t xml:space="preserve">       Derechos Matrículas Másteres oficiales</t>
  </si>
  <si>
    <t xml:space="preserve">       Títulos propios</t>
  </si>
  <si>
    <t>CAP. 4   TRANSFERENCIAS CORRIENTES</t>
  </si>
  <si>
    <t>CAP. 3  TASAS, PRECIOS P. Y O. INGRESOS</t>
  </si>
  <si>
    <t xml:space="preserve">      Alojamiento y restauación</t>
  </si>
  <si>
    <t xml:space="preserve">      Otros ingresos por prestación de  servicios</t>
  </si>
  <si>
    <t xml:space="preserve">  Art. 39 Otros ingresos</t>
  </si>
  <si>
    <t xml:space="preserve">  Art. 40 Transfer Admón Regional</t>
  </si>
  <si>
    <t xml:space="preserve">      Cª Educación (otras aportaciones)</t>
  </si>
  <si>
    <t xml:space="preserve">      Otras Consejerías (Hac+Agr.+Fomen+…)</t>
  </si>
  <si>
    <t xml:space="preserve">  Art. 41 Transf. Admón del Estado</t>
  </si>
  <si>
    <t>CAP. 5  INGRESOS PATRIMONIALES</t>
  </si>
  <si>
    <t>CAP. 7  TRANSFERENCIA DE CAPITAL</t>
  </si>
  <si>
    <t>AJUSTES                       (3)</t>
  </si>
  <si>
    <t xml:space="preserve">       Derechos Matrículas tercer ciclo</t>
  </si>
  <si>
    <t xml:space="preserve">       Cursos y congresos</t>
  </si>
  <si>
    <t xml:space="preserve">   Art. 31- Precios públicos</t>
  </si>
  <si>
    <t xml:space="preserve">   Art. 32 - Ingresos por prestación servicios</t>
  </si>
  <si>
    <t xml:space="preserve">  Art. 33 - Venta de bienes</t>
  </si>
  <si>
    <t xml:space="preserve">  Art. 38 - Reintegros op. Corrientes</t>
  </si>
  <si>
    <t xml:space="preserve">      Cª Educación (Subv. Nomitativa)</t>
  </si>
  <si>
    <t xml:space="preserve">  Art. 42 Transf. Organismos Autónomos</t>
  </si>
  <si>
    <t xml:space="preserve">  Art. 49 Transf. Del Exterior</t>
  </si>
  <si>
    <t xml:space="preserve">  Art. 52  Intereses cuentas bancarias</t>
  </si>
  <si>
    <t xml:space="preserve">  Art. 55  Concesiones Administrativas</t>
  </si>
  <si>
    <t xml:space="preserve">  Otros Organismos e Instituciones</t>
  </si>
  <si>
    <t xml:space="preserve">  Art. 70 Transfer Admón Regional</t>
  </si>
  <si>
    <t xml:space="preserve">      Cª Educación para inversiones</t>
  </si>
  <si>
    <t xml:space="preserve">      Cª Educación para investigación</t>
  </si>
  <si>
    <t xml:space="preserve">  Art. 71 Transf. Admón del Estado</t>
  </si>
  <si>
    <t xml:space="preserve">  Art. 79 Transf. Del Exterior</t>
  </si>
  <si>
    <t xml:space="preserve">     Reintegros Anticipos a personal</t>
  </si>
  <si>
    <t xml:space="preserve">     Préstamos recibidos (Anticipos FEDER)</t>
  </si>
  <si>
    <t>(2/1)</t>
  </si>
  <si>
    <t>(3/1)</t>
  </si>
  <si>
    <t>(5/1)</t>
  </si>
  <si>
    <t xml:space="preserve">  Art. 16 Incentivos al rendimiento</t>
  </si>
  <si>
    <t xml:space="preserve">  Art. 31 Intereses Prestamos </t>
  </si>
  <si>
    <t xml:space="preserve">  Art. 35 Intereses de demora</t>
  </si>
  <si>
    <t xml:space="preserve">        483 Becas inserción laboral</t>
  </si>
  <si>
    <t xml:space="preserve">        484 Becas formación investigadores</t>
  </si>
  <si>
    <t xml:space="preserve">        485 Becas movilidad estudiantes</t>
  </si>
  <si>
    <t xml:space="preserve">  Art. 64 Aplicaciones informáticas</t>
  </si>
  <si>
    <t xml:space="preserve">  Art. 83 Concesión anticipos personal</t>
  </si>
  <si>
    <t xml:space="preserve">   Amortización otros préstamos y anticipos</t>
  </si>
  <si>
    <t>SUBTOTAL OPERC. CORRIENTES</t>
  </si>
  <si>
    <t>SUBTOTAL OPERC. CAPITAL</t>
  </si>
  <si>
    <t>SUBTOTAL OPERC. FINANCIERAS</t>
  </si>
  <si>
    <t>TOTAL GASTOS</t>
  </si>
  <si>
    <t>TOTAL INGRESOS</t>
  </si>
  <si>
    <t xml:space="preserve">        Otras Becas</t>
  </si>
  <si>
    <t>CAP. 6  REINTEGROS OP. CAPITAL</t>
  </si>
  <si>
    <t>SUBTOTAL OPER. CORRIENTES</t>
  </si>
  <si>
    <t>SUBTOTAL OPER. CAPITAL</t>
  </si>
  <si>
    <t>SUBTOTAL OPER. FINANCIERAS</t>
  </si>
  <si>
    <t>CAP. 4 TRANSF. CORRIENTES</t>
  </si>
  <si>
    <t>TOTAL GASTO  (5) (3+4)</t>
  </si>
  <si>
    <t xml:space="preserve">  Art. 54  Rentas bienes inmuebles</t>
  </si>
  <si>
    <t xml:space="preserve">  Art. 59 Otros ingresos Patrimoniales</t>
  </si>
  <si>
    <t xml:space="preserve">     Remanente Tesorería   </t>
  </si>
  <si>
    <t>Previsiones Definitivas</t>
  </si>
  <si>
    <t>Derechos Recon Netos</t>
  </si>
  <si>
    <t>330 - VENTA DE PUBLICACIONES PROPIAS</t>
  </si>
  <si>
    <t>334 - VENTA DE PRODUCTOS AGROPIECUARIOS</t>
  </si>
  <si>
    <t>380 - DE EJERCICIOS CERRADOS</t>
  </si>
  <si>
    <t>392 - INTERESES DE DEMORA</t>
  </si>
  <si>
    <t>399 - INGRESOS DIVERSOS</t>
  </si>
  <si>
    <t>400 - TRANSF.DE LA CONSEJERIA DE CULTURA Y TURISMO</t>
  </si>
  <si>
    <t>403 - TRANSF. DE LA CONSEJERIA DE AGRICULTURA Y GANADERIA</t>
  </si>
  <si>
    <t>404 - TRANSF. DE LA CONSEJERIA DE FOMENTO Y MEDIO AMBIENTE</t>
  </si>
  <si>
    <t>408 - TRANSF. DE LA CONSEJERIA DE EMPLEO</t>
  </si>
  <si>
    <t>409 - TRANSF. DE OTRAS CONSEJERIAS</t>
  </si>
  <si>
    <t>410 - TRANSF. MINIS. EDUCACIÓN, CULTURA Y DEPORTE</t>
  </si>
  <si>
    <t>411 - TRANSF. MINIST. DE ECON, INDUST. COMPETITIVIDAD</t>
  </si>
  <si>
    <t>420 - TRANSF. DE OO.AA. ADMINISTRATIVOS</t>
  </si>
  <si>
    <t>441 - TRANSF.DE OTROS ENTES PUBLICOS</t>
  </si>
  <si>
    <t>479 - TRANSF. DE EMPRESAS PRIVADAS</t>
  </si>
  <si>
    <t>489 - OTRAS TRANSFERENCIAS DE FAMILIAS E INSTITUCIONES SIN FINES DE LUCRO</t>
  </si>
  <si>
    <t>520 - INTERESES DE CUENTAS BANCARIAS</t>
  </si>
  <si>
    <t>537 - DIVIDENDOS Y PART. B. DE EMPRESAS PRIVADAS</t>
  </si>
  <si>
    <t>550 - DE CONCESIONES ADMINISTRATIVAS</t>
  </si>
  <si>
    <t>590 - OTROS INGRESOS PATRIMONIALES. PATENTES</t>
  </si>
  <si>
    <t>680 - DE EJERCICIOS CERRADOS</t>
  </si>
  <si>
    <t>Suma Total</t>
  </si>
  <si>
    <t>Económica - Subconcepto</t>
  </si>
  <si>
    <t>310.00 - DERECHOS DE MATRICULA 1º Y 2º CICLO Y GRADO</t>
  </si>
  <si>
    <t>310.01 - DERECHOS DE MATRICULA TERCER CICLO</t>
  </si>
  <si>
    <t>310.02 - COMPENSACION MATRICULAS DE BECARIOS</t>
  </si>
  <si>
    <t>310.03 - COMPENSACION MATRICULAS DE FAMILIAS NUMEROSAS</t>
  </si>
  <si>
    <t>310.05 - MASTERES OFICIALES</t>
  </si>
  <si>
    <t>310.09 - OTROS PRECIOS PUBLICOS POR SERVICIOS ADMINISTRATIVOS</t>
  </si>
  <si>
    <t>318.01 - TITULOS PROPIOS. UNIDAD POSTGRADO</t>
  </si>
  <si>
    <t>318.02 - TITULOS PROPIOS. MASTERES Y OTROS</t>
  </si>
  <si>
    <t>318.03 - MATRICULA CURSOS</t>
  </si>
  <si>
    <t>318.04 - CONGRESOS Y SEMINARIOS</t>
  </si>
  <si>
    <t>327.01 - DERECHOS POR SERVICIOS DEPORTIVOS, SOCIALES Y CU</t>
  </si>
  <si>
    <t>327.02 - DERECHOS POR ALOJAMIENTO RESTAURACIÓN Y RESIDENC</t>
  </si>
  <si>
    <t>327.03 - ING CONTRATOS ART 83LOU Y OTROS SERV INVESTIGACION</t>
  </si>
  <si>
    <t>327.09 - OTROS INGRESOS PROCEDENTES DE PRETACIONES DE SER</t>
  </si>
  <si>
    <t>330.01 - SERVICIO DE PUBLICACIONES</t>
  </si>
  <si>
    <t>399.00 - INGRESOS DIVERSOS. AJUSTES POR IVA SOPORTADO</t>
  </si>
  <si>
    <t>407.01 - TRSF.JC Y L FINANCIACION BASICA CONSOLIDABLE</t>
  </si>
  <si>
    <t>407.09 - OTRAS TRANSFERENCIAS CONSEJERIA EDUCACION</t>
  </si>
  <si>
    <t>461.01 - TRANSF DE AYUNTAMIENTOS</t>
  </si>
  <si>
    <t>498.02 - OTRAS TRANSFERENCIAS DEL EXTERIOR</t>
  </si>
  <si>
    <t>540.02 - OTRAS INSTALACIONES UNIVERSITARIAS</t>
  </si>
  <si>
    <t>550.01 - CON.ADM. CAFETERIA 1</t>
  </si>
  <si>
    <t>550.02 - CON.ADM. CAFETERIA 2 Y ESTIA</t>
  </si>
  <si>
    <t>550.04 - CON.ADM. CAF. PONFERRADA</t>
  </si>
  <si>
    <t>550.05 - CON.ADM. MAQUINAS BEBIDAS</t>
  </si>
  <si>
    <t>705.02 - CONSEJERIA DE SANIDAD. PARA INVESTIGACIÓN</t>
  </si>
  <si>
    <t>707.01 - CONSEJERIA DE EDUCACION. PARA INVERSIONES</t>
  </si>
  <si>
    <t>707.02 - CONSEJERIA DE EDUCACION. PARA INVESTIGACION</t>
  </si>
  <si>
    <t>708.02 - CONSEJERIA DE EMPLEO. PARA INVESTIGACION</t>
  </si>
  <si>
    <t>710.02 - M. EDUCACIÓN CULT. Y DEP..PARA INVESTIGACION</t>
  </si>
  <si>
    <t>712.02 - OTROS MINISTERIOS PARA INVESTIGACION</t>
  </si>
  <si>
    <t>723.02 - TRANSF. DE ORGANISMOS AUTONOMOS DEL ESTADO. PARA</t>
  </si>
  <si>
    <t>749.02 - OTROS ENTES PUBLICOS. INVESTIGACION</t>
  </si>
  <si>
    <t>760.02 - DE AYUNTAMIENTOS. PARA INVESTIGACION</t>
  </si>
  <si>
    <t>761.02 - DE DIPUTACIONES. PARA INVESTIGACION</t>
  </si>
  <si>
    <t>770.02 - DE EMPRESAS PRIVADAS. PARA INVESTIGACION</t>
  </si>
  <si>
    <t>781.02 - FAMILIAS E INT. SIN FINES LUCRO. INVESTIGACION</t>
  </si>
  <si>
    <t>791.01 - PARA INVERSIONES. DEL FONDO EUROPEO DE DESARROLLO REGIONAL</t>
  </si>
  <si>
    <t>799.02 - OTRAS TRANSFERENCIAS DEL EXTERIOR INVESTIGACION</t>
  </si>
  <si>
    <t>830.03 - AL PERSONAL</t>
  </si>
  <si>
    <t>831.03 - AL PERSONAL</t>
  </si>
  <si>
    <t>831.08 - REINTEGRO PRESTAMO A ASOCIACIONES DE INVESTIGACI</t>
  </si>
  <si>
    <t>870.00 - REMANENTE DE TESORERIA AFECTADO</t>
  </si>
  <si>
    <t>870.01 - REMANENTE DE TESORERIA NO AFECTADO</t>
  </si>
  <si>
    <t>911.01 - PRESTAMOS RECIBIDOS. FEDER PROY. INVESTIGACION</t>
  </si>
  <si>
    <t>711.01 - M. ECON INDUST Y COMPET.. PARA INVERSIONES</t>
  </si>
  <si>
    <t>791.02 - PARA INVESTIGACION. DEL FONDO EUROPEO DE DESARROLLO REGIONAL</t>
  </si>
  <si>
    <t>911.02 - PRÉSTAMOS RECIBIDOS. FEDER INFRAESTRUCTURAS</t>
  </si>
  <si>
    <t>911.03 - PRESTAMOS RECIBIDOS. FEDER PRESTAMOS REEMBOLSABL</t>
  </si>
  <si>
    <t>Económica - Concepto</t>
  </si>
  <si>
    <t>Crédito Total</t>
  </si>
  <si>
    <t>Compromisos de gastos</t>
  </si>
  <si>
    <t>Obligaciones reconocidas</t>
  </si>
  <si>
    <t>120 - RETRIBUCIONES BASICAS FUNCIONARIOS</t>
  </si>
  <si>
    <t>121 - RETRIBUCIONES COMPLEMENTARIAS</t>
  </si>
  <si>
    <t>130 - RETRIBUCIONES BÁSICAS DEL PERSONAL LABORAL FIJO</t>
  </si>
  <si>
    <t>131 - RETRIBUCIONES COMPLEMENTARIAS. PERSONAL LABORAL FIJO</t>
  </si>
  <si>
    <t>140 - RETRIBUCIONES BÁSICAS DEL PERSONAL LABORAL EVENTUAL</t>
  </si>
  <si>
    <t>141 - RETRIBUCIONES COMPLEM. PERSONAL LABORAL EVENTUAL</t>
  </si>
  <si>
    <t>153 - OTRO PERSONAL.P.A S</t>
  </si>
  <si>
    <t>160 - PRODUCTIVIDAD</t>
  </si>
  <si>
    <t>161 - GRATIFICACIONES PAS</t>
  </si>
  <si>
    <t>170 - SEGURIDAD SOCIAL. PERSONAL LABORAL</t>
  </si>
  <si>
    <t>171 - SEGURIDAD SOCIAL. PERSONAL NO LABORAL</t>
  </si>
  <si>
    <t>180 - FORMACION Y PERFECCIONAMIENTO DEL PERSONAL</t>
  </si>
  <si>
    <t>181 - FONDO DE ACCION SOCIAL</t>
  </si>
  <si>
    <t>189 - OTROS GASTOS SOCIALES</t>
  </si>
  <si>
    <t>203 - ARRENDAMIENTOS DE MAQUINARIA, INSTALACIONES Y UTILLAJE</t>
  </si>
  <si>
    <t>204 - ARRENDAMIENTOS DE MATERIAL DE TRANSPORTES</t>
  </si>
  <si>
    <t>206 - ARRENDAMIENTO DE EQUIPOS DE PROCESOS DE INFORMACION</t>
  </si>
  <si>
    <t>208 - ARRENDAMIENTO DE OTRO INMOVILIZADO MATERIAL</t>
  </si>
  <si>
    <t>212 - EDIFICIOS Y OTRAS CONSTRUCCIONES</t>
  </si>
  <si>
    <t>213 - MAQUINARIA, INSTALACIONES Y UTILLAJE</t>
  </si>
  <si>
    <t>214 - ELEMENTOS DE TRANSPORTE</t>
  </si>
  <si>
    <t>215 - MOBILIARIO Y ENSERES</t>
  </si>
  <si>
    <t>216 - EQUIPOS PROCESOS DE INFORMACION</t>
  </si>
  <si>
    <t>220 - MATERIAL DE OFICINA</t>
  </si>
  <si>
    <t>221 - SUMINISTROS</t>
  </si>
  <si>
    <t>222 - COMUNICACIONES</t>
  </si>
  <si>
    <t>223 - TRANSPORTES</t>
  </si>
  <si>
    <t>224 - PRIMAS DE SEGUROS</t>
  </si>
  <si>
    <t>225 - TRIBUTOS</t>
  </si>
  <si>
    <t>226 - GASTOS DIVERSOS</t>
  </si>
  <si>
    <t>227 - TRABAJOS REALIZADOS POR OTRAS EMPRESAS Y PROFESIONALES</t>
  </si>
  <si>
    <t>230 - DIETAS</t>
  </si>
  <si>
    <t>231 - LOCOMOCION</t>
  </si>
  <si>
    <t>233 - OTRAS INDEMNIZACIONES</t>
  </si>
  <si>
    <t>240 - GASTOS DE EDICIÓN Y DISTRIBUCIÓN</t>
  </si>
  <si>
    <t>310 - INTERESES</t>
  </si>
  <si>
    <t>352 - INTERESES DE DEMORA</t>
  </si>
  <si>
    <t>481 - BECAS Y AYUDAS A LOS ESTUDIANTES</t>
  </si>
  <si>
    <t>482 - BECAS DE COLABORACION PARA ALUMNOS NO TITULADOS</t>
  </si>
  <si>
    <t>483 - BECAS Y AYUDAS PARA LA INSERCION EN LA VIDA LABORAL</t>
  </si>
  <si>
    <t>484 - BECAS Y AYUDAS PARA LA FORMACION DE INVESTIGADORES</t>
  </si>
  <si>
    <t>485 - BECAS PARA FOMENTAR LA MOVILIDAD E INTERCAMBIO DE EST.</t>
  </si>
  <si>
    <t>487 - AYUDAS PARA FOMENTAR LA MOVILIDAD DEL PROFESORADO</t>
  </si>
  <si>
    <t>489 - OTRAS BECAS Y AYUDAS</t>
  </si>
  <si>
    <t>490 - A LA UNIÓN EUROPEA</t>
  </si>
  <si>
    <t>491 - OTRAS TRANSFERENCIAS DEL EXTERIOR</t>
  </si>
  <si>
    <t>621 - CONSTRUCCIONES</t>
  </si>
  <si>
    <t>623 - MAQUINARIA, INSTALACIONES Y UTILLAJE</t>
  </si>
  <si>
    <t>624 - FONDO BIBLIOGRÁFICO</t>
  </si>
  <si>
    <t>626 - MOBILIARIO</t>
  </si>
  <si>
    <t>627 - EQUIPOS PARA PROCESOS DE INFORMACIÓN</t>
  </si>
  <si>
    <t>628 - ELEMENTOS DE TRANSPORTE</t>
  </si>
  <si>
    <t>629 - OTRO INMOVILIZADO MATERIAL</t>
  </si>
  <si>
    <t>645 - APLICACIONES INFORMÁTICAS</t>
  </si>
  <si>
    <t>691 - INVESTIGACIÓN PROPIA</t>
  </si>
  <si>
    <t>692 - PROYECTOS DE INVESTIGACIÓN</t>
  </si>
  <si>
    <t>693 - INVESTIGACIÓN A TRAVÉS DE CONTRATOS</t>
  </si>
  <si>
    <t>694 - INVESTIGACION A TRAVES DE CONVENIOS</t>
  </si>
  <si>
    <t>696 - PERSONAL INVESTIGADOR EN FORMACIÓN. SEGUROS SOCIALES</t>
  </si>
  <si>
    <t>830 - PRESTAMOS A CORTO PLAZO</t>
  </si>
  <si>
    <t>831 - PRESTAMOS A LARGO PLAZO</t>
  </si>
  <si>
    <t>860 - DE EMPRESAS NACIONALES O DE LA UNION EUROPEA</t>
  </si>
  <si>
    <t/>
  </si>
  <si>
    <t>911.03 - AMORTIZACION PRESTAMOS. FEDER PRESTAMOS REEMBOLSABLES</t>
  </si>
  <si>
    <t>695 - PERSONAL INVESTIGADOR EN FORMACION. FASE CONTRATO</t>
  </si>
  <si>
    <t>640 - GASTOS DE INVESTIGACIÓN, DESARROLLO Y ESTUDIOS TÉCNICOS</t>
  </si>
  <si>
    <t>159 - OTRO PERSONAL DOCENTE</t>
  </si>
  <si>
    <t>111 - OTRAS REMUNERACIONES</t>
  </si>
  <si>
    <t>110 - RETRIBUCIONES BASICAS</t>
  </si>
  <si>
    <t>911.02 - AMORTIZACION PRESTAMOS. ANTICIPOS FEDER INFRAESTRUCTURAS</t>
  </si>
  <si>
    <t>911.01 - AMORTIZACION PRESTAMOS. FEDER PROYECTOS INVESTIGACION</t>
  </si>
  <si>
    <t>399.97 - DEVOLUCIÓN SENTENCIA IBI-ICIO AYTO LEÓN</t>
  </si>
  <si>
    <t>399.98 - INTERESES SENTENCIA IBI -ICIO AYTO LEÓN</t>
  </si>
  <si>
    <t>703.02 - CONS. DE AGRICULTURA Y GANADERIA Y D. RURAL. PARA INVESTITGACION</t>
  </si>
  <si>
    <t>781.01 - FAMILIAS E INST. SIN F.LUCRO. PARA INVERSIONES</t>
  </si>
  <si>
    <t>Gastos Anticipo Caja Fija pendiente de doc. Contable:</t>
  </si>
  <si>
    <t>Capítulo 2</t>
  </si>
  <si>
    <t>Capítulo 4</t>
  </si>
  <si>
    <t>Capítulo 6</t>
  </si>
  <si>
    <t xml:space="preserve">  Art. 53. Dividendos y Part. B. de Emp Priv.</t>
  </si>
  <si>
    <t xml:space="preserve">  Art. 11 Personal Eventual</t>
  </si>
  <si>
    <t xml:space="preserve">  Art. 12 Funcionarios</t>
  </si>
  <si>
    <t xml:space="preserve">PORCENTAJE DE EJECUCIÓN            (2+3/1)     </t>
  </si>
  <si>
    <t>AJUSTES GASTO PTE. TRAMITACIÓN    (4)</t>
  </si>
  <si>
    <t>AJUSTES INGRESOS</t>
  </si>
  <si>
    <t>AJUSTES GASTOS</t>
  </si>
  <si>
    <t>399.01 - INGRESOS DIVERSOS POR SENTENCIAS JUDICIALES</t>
  </si>
  <si>
    <t>470 - Colaboración Entidades Bancarias</t>
  </si>
  <si>
    <t>799.01 - OTRAS TRANSFERENCIAS DEL EXTERIOR. INVERSIONES</t>
  </si>
  <si>
    <t>412 - TRANSF. OTROS MINISTERIOS</t>
  </si>
  <si>
    <t>706.02 - TRANSF. DE LA CONSEJERÍA DE MEDIO A. PARA INVEST</t>
  </si>
  <si>
    <t xml:space="preserve">      Otras Consejerías (Hac+Agr.+Medio Amb+…)</t>
  </si>
  <si>
    <t>619 - VENTA DE OTRAS INVERSIONES REALES</t>
  </si>
  <si>
    <t>711.02 - M. CIENCIA, IN. Y UNIVERSIDADES. INVESTIGACION</t>
  </si>
  <si>
    <t>219 - OTRO INMOVILIZADO MATERIAL</t>
  </si>
  <si>
    <t xml:space="preserve">PORCENTAJE  EJECUCIÓN         (2+3/1)     </t>
  </si>
  <si>
    <t>697 - RECUALIFICACION. PROYECTOS DE INVESTIGACION</t>
  </si>
  <si>
    <t>461.02 - TRANSF. DE DIPUTACIONES PROVINCIALES</t>
  </si>
  <si>
    <t>185 - SEGUROS</t>
  </si>
  <si>
    <t>186 - PREVENCIÓN DE RIESGOS LABORALES DEL PERSONAL</t>
  </si>
  <si>
    <t>721.01 - TRANF. DE ORGANISMOS AUTÓNOMOS DEL ESTADO. CONSEJO SUPERIOR DEPORTES. PARA INVERSIONES</t>
  </si>
  <si>
    <t>461.03 - TRANSFERENCIAS POR CONVENIOS. De Comarcas</t>
  </si>
  <si>
    <t>709.02 - DE OTRAS CONSEJERÍAS</t>
  </si>
  <si>
    <t>801 - ADQUISICIÓN DE DEUDA DEL SERCTOR PÚBLICA A L/P</t>
  </si>
  <si>
    <t>840 - DEPOSITOS</t>
  </si>
  <si>
    <t xml:space="preserve">  Art. 80 Deuda del Sector Público</t>
  </si>
  <si>
    <t xml:space="preserve">  Art. 84 Depósitos y Garantías</t>
  </si>
  <si>
    <t xml:space="preserve">  Art. 86 Participación en empresas y acciones</t>
  </si>
  <si>
    <t>100 - RETRIBUCIONES ALTOS CARGOS</t>
  </si>
  <si>
    <t xml:space="preserve">  Art. 10 Altos Cargos</t>
  </si>
  <si>
    <t xml:space="preserve">  Art. 20 Arrendamientos y Cánones</t>
  </si>
  <si>
    <t xml:space="preserve">  Art. 21 Reparaciones, Mantenimiento y Cons.</t>
  </si>
  <si>
    <t xml:space="preserve">      Art. 60 LOSU (anterior Art. 83 LOU)</t>
  </si>
  <si>
    <t>Presupuesto financiado con remanente de tesorería provisional</t>
  </si>
  <si>
    <t>401 - TRANSF. DE LA CONSEJERIA DE PRESIDENCIA</t>
  </si>
  <si>
    <t>TOTAL GASTO       (5) (3+4)</t>
  </si>
  <si>
    <t>PRESUPUESTO DE INGRESOS - EJECUCIÓN A FECHA: 31/03/2024</t>
  </si>
  <si>
    <t>PRESUPUESTOS DE GASTOS - EJECUCIÓN A FECHA: 31/03/2024</t>
  </si>
  <si>
    <t>RESUMEN PRESUPUESTO DE INGRESOS - EJECUCIÓN A FECHA: 31/03/2024</t>
  </si>
  <si>
    <t>RESUMEN PRESUPUESTOS DE GASTOS - EJECUCIÓN A FECHA: 31/03/2024</t>
  </si>
  <si>
    <t>Artº 14 Nómina aj. definitivo pte formalización febrero y marzo</t>
  </si>
  <si>
    <t>Artº 17 Cuota patronal nómina aj. provisional febrero y marzo</t>
  </si>
  <si>
    <t xml:space="preserve"> PRESUPUESTO TOTAL 2023</t>
  </si>
  <si>
    <t xml:space="preserve">GASTO COMPROMETIDO 2023  (FASE AD)         </t>
  </si>
  <si>
    <t xml:space="preserve"> PRESUPUESTO TOTAL  2024                         (1)</t>
  </si>
  <si>
    <t xml:space="preserve">GASTO COMPROMETIDO 2024  (FASE AD)    (2)  </t>
  </si>
  <si>
    <t>OBLIGACIONES  RECONOCIDAS   2024    (3)</t>
  </si>
  <si>
    <t>PREVISIONES DEF.    PRESUPUESTO           2023</t>
  </si>
  <si>
    <t>INGRESO            CONTRAIDO        2023</t>
  </si>
  <si>
    <t xml:space="preserve"> PREVISIONES DEFINITIVAS       2024   (1)</t>
  </si>
  <si>
    <t>INGRESO    CONTRAIDO    2024       (2)</t>
  </si>
  <si>
    <t xml:space="preserve"> PRESUPUESTO TOTAL 2024                          (1)</t>
  </si>
  <si>
    <t xml:space="preserve">GASTO COMPROMETIDO      2024  (FASE AD)    (2)  </t>
  </si>
  <si>
    <t>OBLIGACIONES  RECONOCIDAS      2024    (3)</t>
  </si>
  <si>
    <t xml:space="preserve">   PREVISIONES DEFINITIVAS         2024    (1)</t>
  </si>
  <si>
    <t>INGRESO    CONTRAIDO    2024    (2)</t>
  </si>
  <si>
    <t>381 - DEL EJERCICIO CORRIENTE</t>
  </si>
  <si>
    <t>421 - ORG. AUTONOMO SERVICIO ESPAÑOL INTERNAC. EDUCACIÓN (SEPIE)</t>
  </si>
  <si>
    <t>422 - DE OTROS ORGANISMOS PUBLICOS</t>
  </si>
  <si>
    <t>700.02 - DE LA CONSEJERIA DE CULTURA Y TURISMO. PARA INVESTIGACION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</si>
</sst>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;\-#,##0.00"/>
    <numFmt numFmtId="167" formatCode="#,##0.00_ ;\-#,##0.00\ "/>
    <numFmt numFmtId="168" formatCode="0.0%"/>
    <numFmt numFmtId="169" formatCode="#,##0.000"/>
    <numFmt numFmtId="170" formatCode="#,##0.0000"/>
    <numFmt numFmtId="171" formatCode="0.0"/>
    <numFmt numFmtId="172" formatCode="0.000"/>
    <numFmt numFmtId="173" formatCode="[$-C0A]dddd\,\ d&quot; de &quot;mmmm&quot; de &quot;yyyy"/>
    <numFmt numFmtId="174" formatCode="mmm\-yyyy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4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>
        <color rgb="FF979991"/>
      </left>
      <right/>
      <top style="thin">
        <color rgb="FF979991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979991"/>
      </left>
      <right/>
      <top>
        <color indexed="63"/>
      </top>
      <bottom/>
    </border>
    <border>
      <left style="thin">
        <color rgb="FF979991"/>
      </left>
      <right style="thin">
        <color rgb="FF979991"/>
      </right>
      <top>
        <color indexed="63"/>
      </top>
      <bottom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/>
      <top style="thin">
        <color rgb="FF979991"/>
      </top>
      <bottom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9" fontId="5" fillId="17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44" fillId="33" borderId="11" xfId="0" applyFont="1" applyFill="1" applyBorder="1" applyAlignment="1">
      <alignment horizontal="left" vertical="top" wrapText="1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top"/>
    </xf>
    <xf numFmtId="0" fontId="44" fillId="34" borderId="11" xfId="0" applyFont="1" applyFill="1" applyBorder="1" applyAlignment="1">
      <alignment horizontal="left" vertical="top"/>
    </xf>
    <xf numFmtId="0" fontId="44" fillId="34" borderId="11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horizontal="left" vertical="top"/>
    </xf>
    <xf numFmtId="0" fontId="44" fillId="33" borderId="15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0" fontId="44" fillId="33" borderId="16" xfId="0" applyFont="1" applyFill="1" applyBorder="1" applyAlignment="1">
      <alignment horizontal="left" vertical="top"/>
    </xf>
    <xf numFmtId="0" fontId="5" fillId="14" borderId="17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vertical="center"/>
    </xf>
    <xf numFmtId="4" fontId="5" fillId="8" borderId="21" xfId="0" applyNumberFormat="1" applyFont="1" applyFill="1" applyBorder="1" applyAlignment="1">
      <alignment vertical="center"/>
    </xf>
    <xf numFmtId="10" fontId="5" fillId="8" borderId="22" xfId="55" applyNumberFormat="1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10" fontId="6" fillId="0" borderId="25" xfId="55" applyNumberFormat="1" applyFont="1" applyBorder="1" applyAlignment="1">
      <alignment vertical="center"/>
    </xf>
    <xf numFmtId="10" fontId="6" fillId="0" borderId="25" xfId="0" applyNumberFormat="1" applyFont="1" applyBorder="1" applyAlignment="1">
      <alignment vertical="center"/>
    </xf>
    <xf numFmtId="0" fontId="4" fillId="8" borderId="23" xfId="0" applyFont="1" applyFill="1" applyBorder="1" applyAlignment="1">
      <alignment vertical="center"/>
    </xf>
    <xf numFmtId="4" fontId="5" fillId="8" borderId="24" xfId="0" applyNumberFormat="1" applyFont="1" applyFill="1" applyBorder="1" applyAlignment="1">
      <alignment vertical="center"/>
    </xf>
    <xf numFmtId="10" fontId="5" fillId="8" borderId="25" xfId="0" applyNumberFormat="1" applyFont="1" applyFill="1" applyBorder="1" applyAlignment="1">
      <alignment vertical="center"/>
    </xf>
    <xf numFmtId="10" fontId="6" fillId="0" borderId="26" xfId="55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" fontId="6" fillId="0" borderId="28" xfId="0" applyNumberFormat="1" applyFont="1" applyBorder="1" applyAlignment="1">
      <alignment vertical="center"/>
    </xf>
    <xf numFmtId="0" fontId="4" fillId="8" borderId="29" xfId="0" applyFont="1" applyFill="1" applyBorder="1" applyAlignment="1">
      <alignment vertical="center"/>
    </xf>
    <xf numFmtId="4" fontId="5" fillId="8" borderId="30" xfId="0" applyNumberFormat="1" applyFont="1" applyFill="1" applyBorder="1" applyAlignment="1">
      <alignment vertical="center"/>
    </xf>
    <xf numFmtId="4" fontId="6" fillId="0" borderId="31" xfId="0" applyNumberFormat="1" applyFont="1" applyBorder="1" applyAlignment="1">
      <alignment vertical="center"/>
    </xf>
    <xf numFmtId="0" fontId="4" fillId="14" borderId="32" xfId="0" applyFont="1" applyFill="1" applyBorder="1" applyAlignment="1">
      <alignment vertical="center"/>
    </xf>
    <xf numFmtId="4" fontId="5" fillId="14" borderId="18" xfId="0" applyNumberFormat="1" applyFont="1" applyFill="1" applyBorder="1" applyAlignment="1">
      <alignment vertical="center"/>
    </xf>
    <xf numFmtId="4" fontId="5" fillId="8" borderId="31" xfId="0" applyNumberFormat="1" applyFont="1" applyFill="1" applyBorder="1" applyAlignment="1">
      <alignment vertical="center"/>
    </xf>
    <xf numFmtId="10" fontId="5" fillId="8" borderId="22" xfId="0" applyNumberFormat="1" applyFont="1" applyFill="1" applyBorder="1" applyAlignment="1">
      <alignment vertical="center"/>
    </xf>
    <xf numFmtId="10" fontId="5" fillId="14" borderId="19" xfId="0" applyNumberFormat="1" applyFont="1" applyFill="1" applyBorder="1" applyAlignment="1">
      <alignment vertical="center"/>
    </xf>
    <xf numFmtId="0" fontId="2" fillId="35" borderId="33" xfId="0" applyFont="1" applyFill="1" applyBorder="1" applyAlignment="1">
      <alignment vertical="center"/>
    </xf>
    <xf numFmtId="4" fontId="2" fillId="35" borderId="34" xfId="0" applyNumberFormat="1" applyFont="1" applyFill="1" applyBorder="1" applyAlignment="1">
      <alignment vertical="center"/>
    </xf>
    <xf numFmtId="10" fontId="6" fillId="0" borderId="35" xfId="0" applyNumberFormat="1" applyFont="1" applyBorder="1" applyAlignment="1">
      <alignment vertical="center"/>
    </xf>
    <xf numFmtId="0" fontId="44" fillId="33" borderId="36" xfId="0" applyFont="1" applyFill="1" applyBorder="1" applyAlignment="1">
      <alignment horizontal="left" vertical="top"/>
    </xf>
    <xf numFmtId="0" fontId="44" fillId="34" borderId="36" xfId="0" applyFont="1" applyFill="1" applyBorder="1" applyAlignment="1">
      <alignment horizontal="left" vertical="top"/>
    </xf>
    <xf numFmtId="49" fontId="5" fillId="17" borderId="3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5" borderId="38" xfId="0" applyFont="1" applyFill="1" applyBorder="1" applyAlignment="1">
      <alignment vertical="center"/>
    </xf>
    <xf numFmtId="4" fontId="5" fillId="5" borderId="39" xfId="0" applyNumberFormat="1" applyFont="1" applyFill="1" applyBorder="1" applyAlignment="1">
      <alignment vertical="center"/>
    </xf>
    <xf numFmtId="10" fontId="5" fillId="5" borderId="39" xfId="0" applyNumberFormat="1" applyFont="1" applyFill="1" applyBorder="1" applyAlignment="1">
      <alignment vertical="center"/>
    </xf>
    <xf numFmtId="10" fontId="5" fillId="5" borderId="40" xfId="0" applyNumberFormat="1" applyFont="1" applyFill="1" applyBorder="1" applyAlignment="1">
      <alignment vertical="center"/>
    </xf>
    <xf numFmtId="10" fontId="6" fillId="0" borderId="24" xfId="0" applyNumberFormat="1" applyFont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10" fontId="5" fillId="5" borderId="24" xfId="0" applyNumberFormat="1" applyFont="1" applyFill="1" applyBorder="1" applyAlignment="1">
      <alignment vertical="center"/>
    </xf>
    <xf numFmtId="10" fontId="5" fillId="5" borderId="25" xfId="0" applyNumberFormat="1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10" fontId="6" fillId="0" borderId="28" xfId="0" applyNumberFormat="1" applyFont="1" applyBorder="1" applyAlignment="1">
      <alignment vertical="center"/>
    </xf>
    <xf numFmtId="4" fontId="5" fillId="17" borderId="18" xfId="0" applyNumberFormat="1" applyFont="1" applyFill="1" applyBorder="1" applyAlignment="1">
      <alignment vertical="center"/>
    </xf>
    <xf numFmtId="4" fontId="5" fillId="17" borderId="41" xfId="0" applyNumberFormat="1" applyFont="1" applyFill="1" applyBorder="1" applyAlignment="1">
      <alignment vertical="center"/>
    </xf>
    <xf numFmtId="4" fontId="5" fillId="17" borderId="42" xfId="0" applyNumberFormat="1" applyFont="1" applyFill="1" applyBorder="1" applyAlignment="1">
      <alignment vertical="center"/>
    </xf>
    <xf numFmtId="10" fontId="5" fillId="17" borderId="32" xfId="0" applyNumberFormat="1" applyFont="1" applyFill="1" applyBorder="1" applyAlignment="1">
      <alignment vertical="center"/>
    </xf>
    <xf numFmtId="10" fontId="5" fillId="17" borderId="18" xfId="0" applyNumberFormat="1" applyFont="1" applyFill="1" applyBorder="1" applyAlignment="1">
      <alignment vertical="center"/>
    </xf>
    <xf numFmtId="10" fontId="5" fillId="17" borderId="19" xfId="0" applyNumberFormat="1" applyFont="1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4" fontId="5" fillId="5" borderId="31" xfId="0" applyNumberFormat="1" applyFont="1" applyFill="1" applyBorder="1" applyAlignment="1">
      <alignment vertical="center"/>
    </xf>
    <xf numFmtId="10" fontId="5" fillId="5" borderId="31" xfId="0" applyNumberFormat="1" applyFont="1" applyFill="1" applyBorder="1" applyAlignment="1">
      <alignment vertical="center"/>
    </xf>
    <xf numFmtId="10" fontId="5" fillId="5" borderId="43" xfId="0" applyNumberFormat="1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36" borderId="32" xfId="0" applyFont="1" applyFill="1" applyBorder="1" applyAlignment="1">
      <alignment vertical="center"/>
    </xf>
    <xf numFmtId="4" fontId="2" fillId="36" borderId="18" xfId="0" applyNumberFormat="1" applyFont="1" applyFill="1" applyBorder="1" applyAlignment="1">
      <alignment vertical="center"/>
    </xf>
    <xf numFmtId="10" fontId="5" fillId="36" borderId="32" xfId="0" applyNumberFormat="1" applyFont="1" applyFill="1" applyBorder="1" applyAlignment="1">
      <alignment vertical="center"/>
    </xf>
    <xf numFmtId="10" fontId="5" fillId="36" borderId="18" xfId="0" applyNumberFormat="1" applyFont="1" applyFill="1" applyBorder="1" applyAlignment="1">
      <alignment vertical="center"/>
    </xf>
    <xf numFmtId="10" fontId="5" fillId="36" borderId="19" xfId="0" applyNumberFormat="1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" fontId="6" fillId="37" borderId="21" xfId="0" applyNumberFormat="1" applyFont="1" applyFill="1" applyBorder="1" applyAlignment="1">
      <alignment vertical="center"/>
    </xf>
    <xf numFmtId="4" fontId="6" fillId="0" borderId="44" xfId="0" applyNumberFormat="1" applyFont="1" applyBorder="1" applyAlignment="1">
      <alignment vertical="center"/>
    </xf>
    <xf numFmtId="10" fontId="6" fillId="0" borderId="22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" fontId="6" fillId="37" borderId="24" xfId="0" applyNumberFormat="1" applyFont="1" applyFill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4" fontId="6" fillId="0" borderId="30" xfId="0" applyNumberFormat="1" applyFont="1" applyBorder="1" applyAlignment="1">
      <alignment vertical="center"/>
    </xf>
    <xf numFmtId="4" fontId="6" fillId="0" borderId="45" xfId="0" applyNumberFormat="1" applyFont="1" applyBorder="1" applyAlignment="1">
      <alignment vertical="center"/>
    </xf>
    <xf numFmtId="4" fontId="6" fillId="0" borderId="46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4" fontId="6" fillId="0" borderId="47" xfId="0" applyNumberFormat="1" applyFont="1" applyBorder="1" applyAlignment="1">
      <alignment vertical="center"/>
    </xf>
    <xf numFmtId="0" fontId="5" fillId="35" borderId="32" xfId="0" applyFont="1" applyFill="1" applyBorder="1" applyAlignment="1">
      <alignment vertical="center"/>
    </xf>
    <xf numFmtId="4" fontId="2" fillId="35" borderId="18" xfId="0" applyNumberFormat="1" applyFont="1" applyFill="1" applyBorder="1" applyAlignment="1">
      <alignment vertical="center"/>
    </xf>
    <xf numFmtId="4" fontId="2" fillId="35" borderId="41" xfId="0" applyNumberFormat="1" applyFont="1" applyFill="1" applyBorder="1" applyAlignment="1">
      <alignment vertical="center"/>
    </xf>
    <xf numFmtId="10" fontId="5" fillId="35" borderId="42" xfId="0" applyNumberFormat="1" applyFont="1" applyFill="1" applyBorder="1" applyAlignment="1">
      <alignment vertical="center"/>
    </xf>
    <xf numFmtId="0" fontId="6" fillId="0" borderId="38" xfId="0" applyFont="1" applyBorder="1" applyAlignment="1">
      <alignment vertical="center"/>
    </xf>
    <xf numFmtId="4" fontId="6" fillId="0" borderId="39" xfId="0" applyNumberFormat="1" applyFont="1" applyBorder="1" applyAlignment="1">
      <alignment vertical="center"/>
    </xf>
    <xf numFmtId="10" fontId="6" fillId="0" borderId="39" xfId="0" applyNumberFormat="1" applyFont="1" applyBorder="1" applyAlignment="1">
      <alignment vertical="center"/>
    </xf>
    <xf numFmtId="10" fontId="6" fillId="0" borderId="40" xfId="0" applyNumberFormat="1" applyFont="1" applyBorder="1" applyAlignment="1">
      <alignment vertical="center"/>
    </xf>
    <xf numFmtId="10" fontId="6" fillId="0" borderId="31" xfId="0" applyNumberFormat="1" applyFont="1" applyBorder="1" applyAlignment="1">
      <alignment vertical="center"/>
    </xf>
    <xf numFmtId="10" fontId="6" fillId="0" borderId="43" xfId="0" applyNumberFormat="1" applyFont="1" applyBorder="1" applyAlignment="1">
      <alignment vertical="center"/>
    </xf>
    <xf numFmtId="4" fontId="6" fillId="0" borderId="48" xfId="0" applyNumberFormat="1" applyFont="1" applyBorder="1" applyAlignment="1">
      <alignment vertical="center"/>
    </xf>
    <xf numFmtId="0" fontId="5" fillId="36" borderId="32" xfId="0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10" fontId="2" fillId="35" borderId="19" xfId="0" applyNumberFormat="1" applyFont="1" applyFill="1" applyBorder="1" applyAlignment="1">
      <alignment vertical="center"/>
    </xf>
    <xf numFmtId="0" fontId="5" fillId="17" borderId="32" xfId="0" applyFont="1" applyFill="1" applyBorder="1" applyAlignment="1">
      <alignment vertical="center"/>
    </xf>
    <xf numFmtId="0" fontId="5" fillId="17" borderId="17" xfId="0" applyFont="1" applyFill="1" applyBorder="1" applyAlignment="1">
      <alignment vertical="center"/>
    </xf>
    <xf numFmtId="10" fontId="2" fillId="36" borderId="32" xfId="0" applyNumberFormat="1" applyFont="1" applyFill="1" applyBorder="1" applyAlignment="1">
      <alignment vertical="center"/>
    </xf>
    <xf numFmtId="10" fontId="2" fillId="36" borderId="18" xfId="0" applyNumberFormat="1" applyFont="1" applyFill="1" applyBorder="1" applyAlignment="1">
      <alignment vertical="center"/>
    </xf>
    <xf numFmtId="10" fontId="2" fillId="36" borderId="19" xfId="0" applyNumberFormat="1" applyFont="1" applyFill="1" applyBorder="1" applyAlignment="1">
      <alignment vertical="center"/>
    </xf>
    <xf numFmtId="0" fontId="2" fillId="8" borderId="24" xfId="0" applyFont="1" applyFill="1" applyBorder="1" applyAlignment="1">
      <alignment horizontal="center"/>
    </xf>
    <xf numFmtId="0" fontId="2" fillId="26" borderId="24" xfId="0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/>
    </xf>
    <xf numFmtId="0" fontId="1" fillId="0" borderId="23" xfId="0" applyFont="1" applyFill="1" applyBorder="1" applyAlignment="1">
      <alignment vertical="center"/>
    </xf>
    <xf numFmtId="0" fontId="44" fillId="33" borderId="16" xfId="0" applyFont="1" applyFill="1" applyBorder="1" applyAlignment="1">
      <alignment horizontal="left" vertical="top"/>
    </xf>
    <xf numFmtId="4" fontId="44" fillId="34" borderId="16" xfId="0" applyNumberFormat="1" applyFont="1" applyFill="1" applyBorder="1" applyAlignment="1">
      <alignment horizontal="right" vertical="top"/>
    </xf>
    <xf numFmtId="4" fontId="45" fillId="33" borderId="16" xfId="0" applyNumberFormat="1" applyFont="1" applyFill="1" applyBorder="1" applyAlignment="1">
      <alignment horizontal="right" vertical="top"/>
    </xf>
    <xf numFmtId="14" fontId="5" fillId="0" borderId="0" xfId="0" applyNumberFormat="1" applyFont="1" applyAlignment="1">
      <alignment/>
    </xf>
    <xf numFmtId="0" fontId="44" fillId="33" borderId="11" xfId="0" applyFont="1" applyFill="1" applyBorder="1" applyAlignment="1">
      <alignment horizontal="left" vertical="top"/>
    </xf>
    <xf numFmtId="0" fontId="3" fillId="35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5" fillId="17" borderId="44" xfId="0" applyFont="1" applyFill="1" applyBorder="1" applyAlignment="1">
      <alignment horizontal="center" vertical="center" wrapText="1"/>
    </xf>
    <xf numFmtId="0" fontId="5" fillId="17" borderId="49" xfId="0" applyFont="1" applyFill="1" applyBorder="1" applyAlignment="1">
      <alignment horizontal="center" vertical="center" wrapText="1"/>
    </xf>
    <xf numFmtId="0" fontId="5" fillId="17" borderId="50" xfId="0" applyFont="1" applyFill="1" applyBorder="1" applyAlignment="1">
      <alignment horizontal="center" vertical="center" wrapText="1"/>
    </xf>
    <xf numFmtId="0" fontId="5" fillId="17" borderId="51" xfId="0" applyFont="1" applyFill="1" applyBorder="1" applyAlignment="1">
      <alignment horizontal="center" vertical="center" wrapText="1"/>
    </xf>
    <xf numFmtId="0" fontId="5" fillId="17" borderId="52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17" borderId="5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5"/>
  <sheetViews>
    <sheetView tabSelected="1" zoomScalePageLayoutView="0" workbookViewId="0" topLeftCell="A10">
      <selection activeCell="A2" sqref="A2:G2"/>
    </sheetView>
  </sheetViews>
  <sheetFormatPr defaultColWidth="11.421875" defaultRowHeight="12.75"/>
  <cols>
    <col min="1" max="1" width="34.140625" style="0" bestFit="1" customWidth="1"/>
    <col min="2" max="4" width="16.57421875" style="0" customWidth="1"/>
    <col min="5" max="5" width="13.7109375" style="0" customWidth="1"/>
    <col min="6" max="6" width="13.00390625" style="0" customWidth="1"/>
    <col min="7" max="7" width="15.421875" style="0" customWidth="1"/>
    <col min="8" max="8" width="74.00390625" style="0" hidden="1" customWidth="1"/>
    <col min="9" max="9" width="13.421875" style="0" hidden="1" customWidth="1"/>
    <col min="10" max="10" width="14.7109375" style="0" hidden="1" customWidth="1"/>
    <col min="11" max="11" width="14.00390625" style="0" hidden="1" customWidth="1"/>
    <col min="12" max="12" width="15.7109375" style="0" hidden="1" customWidth="1"/>
  </cols>
  <sheetData>
    <row r="2" spans="1:7" ht="15.75">
      <c r="A2" s="127" t="s">
        <v>275</v>
      </c>
      <c r="B2" s="127"/>
      <c r="C2" s="127"/>
      <c r="D2" s="127"/>
      <c r="E2" s="127"/>
      <c r="F2" s="127"/>
      <c r="G2" s="127"/>
    </row>
    <row r="3" spans="8:12" ht="13.5" thickBot="1">
      <c r="H3" s="10"/>
      <c r="I3" s="12">
        <v>45291</v>
      </c>
      <c r="J3" s="13">
        <v>45291</v>
      </c>
      <c r="K3" s="13">
        <v>45382</v>
      </c>
      <c r="L3" s="13">
        <v>45382</v>
      </c>
    </row>
    <row r="4" spans="1:12" ht="36" customHeight="1" thickBot="1">
      <c r="A4" s="23" t="s">
        <v>0</v>
      </c>
      <c r="B4" s="24" t="s">
        <v>286</v>
      </c>
      <c r="C4" s="24" t="s">
        <v>287</v>
      </c>
      <c r="D4" s="24" t="s">
        <v>293</v>
      </c>
      <c r="E4" s="24" t="s">
        <v>294</v>
      </c>
      <c r="F4" s="24" t="s">
        <v>34</v>
      </c>
      <c r="G4" s="25" t="s">
        <v>241</v>
      </c>
      <c r="H4" s="14" t="s">
        <v>105</v>
      </c>
      <c r="I4" s="19" t="s">
        <v>81</v>
      </c>
      <c r="J4" s="20" t="s">
        <v>82</v>
      </c>
      <c r="K4" s="14" t="s">
        <v>81</v>
      </c>
      <c r="L4" s="14" t="s">
        <v>82</v>
      </c>
    </row>
    <row r="5" spans="1:12" ht="12.75">
      <c r="A5" s="26" t="s">
        <v>24</v>
      </c>
      <c r="B5" s="27">
        <f>B6+B12+B16+B17+B18</f>
        <v>19091500</v>
      </c>
      <c r="C5" s="27">
        <f>C6+C12+C16+C17+C18</f>
        <v>17852623.95</v>
      </c>
      <c r="D5" s="27">
        <f>D6+D12+D16+D17+D18</f>
        <v>17639000</v>
      </c>
      <c r="E5" s="27">
        <f>E6+E12+E16+E17+E18</f>
        <v>2851219.2500000005</v>
      </c>
      <c r="F5" s="27">
        <f>F6+F12+F16+F17+F18</f>
        <v>0</v>
      </c>
      <c r="G5" s="28">
        <f>(E5+F5)/D5</f>
        <v>0.16164290776121099</v>
      </c>
      <c r="H5" s="18" t="s">
        <v>106</v>
      </c>
      <c r="I5" s="123">
        <v>7500000</v>
      </c>
      <c r="J5" s="123">
        <v>7762053.48</v>
      </c>
      <c r="K5" s="123">
        <v>8000000</v>
      </c>
      <c r="L5" s="123">
        <v>1146699.82</v>
      </c>
    </row>
    <row r="6" spans="1:12" ht="12.75">
      <c r="A6" s="29" t="s">
        <v>37</v>
      </c>
      <c r="B6" s="30">
        <f>B7+B8+B9+B10+B11</f>
        <v>14320000</v>
      </c>
      <c r="C6" s="30">
        <f>C7+C8+C9+C10+C11</f>
        <v>13682222.210000003</v>
      </c>
      <c r="D6" s="30">
        <f>D7+D8+D9+D10+D11</f>
        <v>14111000</v>
      </c>
      <c r="E6" s="30">
        <f>E7+E8+E9+E10+E11</f>
        <v>1889968.2700000003</v>
      </c>
      <c r="F6" s="30"/>
      <c r="G6" s="31">
        <f>(E6+F6)/D6</f>
        <v>0.13393581390404652</v>
      </c>
      <c r="H6" s="18" t="s">
        <v>107</v>
      </c>
      <c r="I6" s="123">
        <v>250000</v>
      </c>
      <c r="J6" s="123">
        <v>270345.83</v>
      </c>
      <c r="K6" s="123">
        <v>250000</v>
      </c>
      <c r="L6" s="123">
        <v>96159.82</v>
      </c>
    </row>
    <row r="7" spans="1:12" ht="12.75">
      <c r="A7" s="29" t="s">
        <v>20</v>
      </c>
      <c r="B7" s="30">
        <f>I5+I7+I8+I10</f>
        <v>11830000</v>
      </c>
      <c r="C7" s="30">
        <f>J5+J7+J8+J10</f>
        <v>12232428.810000002</v>
      </c>
      <c r="D7" s="30">
        <f>K5+K7+K8+K10</f>
        <v>12070000</v>
      </c>
      <c r="E7" s="30">
        <f>L5+L7+L8+L10</f>
        <v>1593588.0000000002</v>
      </c>
      <c r="F7" s="30"/>
      <c r="G7" s="32">
        <f aca="true" t="shared" si="0" ref="G7:G29">(E7+F7)/D7</f>
        <v>0.13202883181441594</v>
      </c>
      <c r="H7" s="18" t="s">
        <v>108</v>
      </c>
      <c r="I7" s="123">
        <v>3300000</v>
      </c>
      <c r="J7" s="123">
        <v>3453527.62</v>
      </c>
      <c r="K7" s="123">
        <v>3200000</v>
      </c>
      <c r="L7" s="123">
        <v>0</v>
      </c>
    </row>
    <row r="8" spans="1:12" ht="12.75">
      <c r="A8" s="29" t="s">
        <v>35</v>
      </c>
      <c r="B8" s="30">
        <f>I6</f>
        <v>250000</v>
      </c>
      <c r="C8" s="30">
        <f>J6</f>
        <v>270345.83</v>
      </c>
      <c r="D8" s="30">
        <f>K6</f>
        <v>250000</v>
      </c>
      <c r="E8" s="30">
        <f>L6</f>
        <v>96159.82</v>
      </c>
      <c r="F8" s="30"/>
      <c r="G8" s="32">
        <f t="shared" si="0"/>
        <v>0.38463928000000003</v>
      </c>
      <c r="H8" s="18" t="s">
        <v>109</v>
      </c>
      <c r="I8" s="123">
        <v>350000</v>
      </c>
      <c r="J8" s="123">
        <v>807227.64</v>
      </c>
      <c r="K8" s="123">
        <v>300000</v>
      </c>
      <c r="L8" s="123">
        <v>446410.61</v>
      </c>
    </row>
    <row r="9" spans="1:12" ht="12.75">
      <c r="A9" s="29" t="s">
        <v>21</v>
      </c>
      <c r="B9" s="30">
        <f>I9</f>
        <v>1500000</v>
      </c>
      <c r="C9" s="30">
        <f>J9</f>
        <v>806019.49</v>
      </c>
      <c r="D9" s="30">
        <f>K9</f>
        <v>1200000</v>
      </c>
      <c r="E9" s="30">
        <f>L9</f>
        <v>79579.43</v>
      </c>
      <c r="F9" s="30"/>
      <c r="G9" s="32">
        <f t="shared" si="0"/>
        <v>0.06631619166666666</v>
      </c>
      <c r="H9" s="18" t="s">
        <v>110</v>
      </c>
      <c r="I9" s="123">
        <v>1500000</v>
      </c>
      <c r="J9" s="123">
        <v>806019.49</v>
      </c>
      <c r="K9" s="123">
        <v>1200000</v>
      </c>
      <c r="L9" s="123">
        <v>79579.43</v>
      </c>
    </row>
    <row r="10" spans="1:12" ht="12.75">
      <c r="A10" s="29" t="s">
        <v>22</v>
      </c>
      <c r="B10" s="30">
        <f>I11+I12</f>
        <v>220000</v>
      </c>
      <c r="C10" s="30">
        <f>J11+J12</f>
        <v>127121.99</v>
      </c>
      <c r="D10" s="30">
        <f>K11+K12</f>
        <v>150000</v>
      </c>
      <c r="E10" s="30">
        <f>L11+L12</f>
        <v>74328.92</v>
      </c>
      <c r="F10" s="30"/>
      <c r="G10" s="32">
        <f t="shared" si="0"/>
        <v>0.49552613333333334</v>
      </c>
      <c r="H10" s="18" t="s">
        <v>111</v>
      </c>
      <c r="I10" s="123">
        <v>680000</v>
      </c>
      <c r="J10" s="123">
        <v>209620.07</v>
      </c>
      <c r="K10" s="123">
        <v>570000</v>
      </c>
      <c r="L10" s="123">
        <v>477.57</v>
      </c>
    </row>
    <row r="11" spans="1:12" ht="12.75">
      <c r="A11" s="29" t="s">
        <v>36</v>
      </c>
      <c r="B11" s="30">
        <f>I13+I14</f>
        <v>520000</v>
      </c>
      <c r="C11" s="30">
        <f>J13+J14</f>
        <v>246306.09000000003</v>
      </c>
      <c r="D11" s="30">
        <f>K13+K14</f>
        <v>441000</v>
      </c>
      <c r="E11" s="30">
        <f>L13+L14</f>
        <v>46312.1</v>
      </c>
      <c r="F11" s="30"/>
      <c r="G11" s="32">
        <f t="shared" si="0"/>
        <v>0.10501609977324262</v>
      </c>
      <c r="H11" s="18" t="s">
        <v>112</v>
      </c>
      <c r="I11" s="123">
        <v>220000</v>
      </c>
      <c r="J11" s="123">
        <v>127121.99</v>
      </c>
      <c r="K11" s="123">
        <v>150000</v>
      </c>
      <c r="L11" s="123">
        <v>74328.92</v>
      </c>
    </row>
    <row r="12" spans="1:12" ht="12.75">
      <c r="A12" s="29" t="s">
        <v>38</v>
      </c>
      <c r="B12" s="30">
        <f>B13+B14+B15</f>
        <v>4549000</v>
      </c>
      <c r="C12" s="30">
        <f>C13+C14+C15</f>
        <v>3969762.9899999998</v>
      </c>
      <c r="D12" s="30">
        <f>D13+D14+D15</f>
        <v>3312000</v>
      </c>
      <c r="E12" s="30">
        <f>E13+E14+E15</f>
        <v>935362.45</v>
      </c>
      <c r="F12" s="30"/>
      <c r="G12" s="32">
        <f t="shared" si="0"/>
        <v>0.2824161986714976</v>
      </c>
      <c r="H12" s="18" t="s">
        <v>113</v>
      </c>
      <c r="I12" s="123"/>
      <c r="J12" s="123"/>
      <c r="K12" s="123"/>
      <c r="L12" s="123"/>
    </row>
    <row r="13" spans="1:12" ht="12.75">
      <c r="A13" s="29" t="s">
        <v>25</v>
      </c>
      <c r="B13" s="30">
        <f aca="true" t="shared" si="1" ref="B13:E14">I16</f>
        <v>250000</v>
      </c>
      <c r="C13" s="30">
        <f t="shared" si="1"/>
        <v>399756.61</v>
      </c>
      <c r="D13" s="30">
        <f t="shared" si="1"/>
        <v>350000</v>
      </c>
      <c r="E13" s="30">
        <f t="shared" si="1"/>
        <v>84866.92</v>
      </c>
      <c r="F13" s="30"/>
      <c r="G13" s="32">
        <f t="shared" si="0"/>
        <v>0.24247691428571427</v>
      </c>
      <c r="H13" s="18" t="s">
        <v>114</v>
      </c>
      <c r="I13" s="123">
        <v>420000</v>
      </c>
      <c r="J13" s="123">
        <v>166479.88</v>
      </c>
      <c r="K13" s="123">
        <v>326000</v>
      </c>
      <c r="L13" s="123">
        <v>26757.1</v>
      </c>
    </row>
    <row r="14" spans="1:12" ht="12.75">
      <c r="A14" s="29" t="s">
        <v>271</v>
      </c>
      <c r="B14" s="30">
        <f t="shared" si="1"/>
        <v>3650000</v>
      </c>
      <c r="C14" s="30">
        <f t="shared" si="1"/>
        <v>2780911.34</v>
      </c>
      <c r="D14" s="30">
        <f t="shared" si="1"/>
        <v>2200000</v>
      </c>
      <c r="E14" s="30">
        <f t="shared" si="1"/>
        <v>240831.78</v>
      </c>
      <c r="F14" s="30"/>
      <c r="G14" s="32">
        <f t="shared" si="0"/>
        <v>0.1094689909090909</v>
      </c>
      <c r="H14" s="18" t="s">
        <v>115</v>
      </c>
      <c r="I14" s="123">
        <v>100000</v>
      </c>
      <c r="J14" s="123">
        <v>79826.21</v>
      </c>
      <c r="K14" s="123">
        <v>115000</v>
      </c>
      <c r="L14" s="123">
        <v>19555</v>
      </c>
    </row>
    <row r="15" spans="1:12" ht="12.75">
      <c r="A15" s="29" t="s">
        <v>26</v>
      </c>
      <c r="B15" s="30">
        <f>I15+I18</f>
        <v>649000</v>
      </c>
      <c r="C15" s="30">
        <f>J15+J18</f>
        <v>789095.04</v>
      </c>
      <c r="D15" s="30">
        <f>K15+K18</f>
        <v>762000</v>
      </c>
      <c r="E15" s="30">
        <f>L15+L18</f>
        <v>609663.75</v>
      </c>
      <c r="F15" s="30"/>
      <c r="G15" s="32">
        <f t="shared" si="0"/>
        <v>0.8000836614173228</v>
      </c>
      <c r="H15" s="18" t="s">
        <v>116</v>
      </c>
      <c r="I15" s="123">
        <v>95000</v>
      </c>
      <c r="J15" s="123">
        <v>108246.87</v>
      </c>
      <c r="K15" s="123">
        <v>70000</v>
      </c>
      <c r="L15" s="123">
        <v>23308.53</v>
      </c>
    </row>
    <row r="16" spans="1:12" ht="12.75">
      <c r="A16" s="29" t="s">
        <v>39</v>
      </c>
      <c r="B16" s="30">
        <f>I19+I21</f>
        <v>82000</v>
      </c>
      <c r="C16" s="30">
        <f>J20+J21</f>
        <v>63363.9</v>
      </c>
      <c r="D16" s="30">
        <f>K19+K20+K21</f>
        <v>105000</v>
      </c>
      <c r="E16" s="30">
        <f>L19+L21+L20</f>
        <v>12410.91</v>
      </c>
      <c r="F16" s="30"/>
      <c r="G16" s="32">
        <f t="shared" si="0"/>
        <v>0.11819914285714285</v>
      </c>
      <c r="H16" s="18" t="s">
        <v>117</v>
      </c>
      <c r="I16" s="123">
        <v>250000</v>
      </c>
      <c r="J16" s="123">
        <v>399756.61</v>
      </c>
      <c r="K16" s="123">
        <v>350000</v>
      </c>
      <c r="L16" s="123">
        <v>84866.92</v>
      </c>
    </row>
    <row r="17" spans="1:12" ht="12.75">
      <c r="A17" s="29" t="s">
        <v>40</v>
      </c>
      <c r="B17" s="30">
        <f>I22+I23</f>
        <v>45000</v>
      </c>
      <c r="C17" s="30">
        <f>J22+J23</f>
        <v>80934.11</v>
      </c>
      <c r="D17" s="30">
        <f>K22+K23</f>
        <v>70000</v>
      </c>
      <c r="E17" s="30">
        <f>L22+L23</f>
        <v>8315.44</v>
      </c>
      <c r="F17" s="30"/>
      <c r="G17" s="32">
        <f t="shared" si="0"/>
        <v>0.11879200000000001</v>
      </c>
      <c r="H17" s="18" t="s">
        <v>118</v>
      </c>
      <c r="I17" s="123">
        <v>3650000</v>
      </c>
      <c r="J17" s="123">
        <v>2780911.34</v>
      </c>
      <c r="K17" s="123">
        <v>2200000</v>
      </c>
      <c r="L17" s="123">
        <v>240831.78</v>
      </c>
    </row>
    <row r="18" spans="1:12" ht="12.75">
      <c r="A18" s="29" t="s">
        <v>27</v>
      </c>
      <c r="B18" s="30">
        <f>I24+I25+I26+I27+I28+I29</f>
        <v>95500</v>
      </c>
      <c r="C18" s="30">
        <f>J24+J25+J26+J27+J28+J29</f>
        <v>56340.74</v>
      </c>
      <c r="D18" s="30">
        <f>K24+K25+K26+K27+K28+K29</f>
        <v>41000</v>
      </c>
      <c r="E18" s="30">
        <f>L24+L25+L26+L27+L28+L29</f>
        <v>5162.18</v>
      </c>
      <c r="F18" s="30"/>
      <c r="G18" s="32">
        <f t="shared" si="0"/>
        <v>0.1259068292682927</v>
      </c>
      <c r="H18" s="18" t="s">
        <v>119</v>
      </c>
      <c r="I18" s="123">
        <v>554000</v>
      </c>
      <c r="J18" s="123">
        <v>680848.17</v>
      </c>
      <c r="K18" s="123">
        <v>692000</v>
      </c>
      <c r="L18" s="123">
        <v>586355.22</v>
      </c>
    </row>
    <row r="19" spans="1:12" ht="12.75">
      <c r="A19" s="33" t="s">
        <v>23</v>
      </c>
      <c r="B19" s="34">
        <f>B20+B24+B25+B26+B27</f>
        <v>77237037.39</v>
      </c>
      <c r="C19" s="34">
        <f>C20+C24+C25+C26+C27</f>
        <v>76091229.48</v>
      </c>
      <c r="D19" s="34">
        <f>D20+D24+D25+D26+D27</f>
        <v>79053500</v>
      </c>
      <c r="E19" s="34">
        <f>E20+E24+E25+E26+E27</f>
        <v>14315121.96</v>
      </c>
      <c r="F19" s="34">
        <f>F20+F24+F25+F26+F27</f>
        <v>0</v>
      </c>
      <c r="G19" s="35">
        <f t="shared" si="0"/>
        <v>0.18108144433832785</v>
      </c>
      <c r="H19" s="18" t="s">
        <v>83</v>
      </c>
      <c r="I19" s="123">
        <v>70000</v>
      </c>
      <c r="J19" s="123">
        <v>0</v>
      </c>
      <c r="K19" s="123">
        <v>90000</v>
      </c>
      <c r="L19" s="123">
        <v>0</v>
      </c>
    </row>
    <row r="20" spans="1:12" ht="12.75">
      <c r="A20" s="29" t="s">
        <v>28</v>
      </c>
      <c r="B20" s="30">
        <f>B21+B22+B23</f>
        <v>74604237.39</v>
      </c>
      <c r="C20" s="30">
        <f>C21+C22+C23</f>
        <v>72655116.95</v>
      </c>
      <c r="D20" s="30">
        <f>D21+D22+D23</f>
        <v>76513500</v>
      </c>
      <c r="E20" s="30">
        <f>E21+E22+E23</f>
        <v>14126708.290000001</v>
      </c>
      <c r="F20" s="30"/>
      <c r="G20" s="32">
        <f t="shared" si="0"/>
        <v>0.18463027165140794</v>
      </c>
      <c r="H20" s="18" t="s">
        <v>120</v>
      </c>
      <c r="I20" s="123">
        <v>0</v>
      </c>
      <c r="J20" s="123">
        <v>54244.21</v>
      </c>
      <c r="K20" s="123">
        <v>0</v>
      </c>
      <c r="L20" s="123">
        <v>9634.77</v>
      </c>
    </row>
    <row r="21" spans="1:12" ht="12.75">
      <c r="A21" s="29" t="s">
        <v>41</v>
      </c>
      <c r="B21" s="30">
        <f aca="true" t="shared" si="2" ref="B21:E22">I34</f>
        <v>73215611.14</v>
      </c>
      <c r="C21" s="30">
        <f t="shared" si="2"/>
        <v>72130989.86</v>
      </c>
      <c r="D21" s="30">
        <f t="shared" si="2"/>
        <v>75800000</v>
      </c>
      <c r="E21" s="30">
        <f t="shared" si="2"/>
        <v>13651530.46</v>
      </c>
      <c r="F21" s="30"/>
      <c r="G21" s="32">
        <f t="shared" si="0"/>
        <v>0.18009934643799475</v>
      </c>
      <c r="H21" s="18" t="s">
        <v>84</v>
      </c>
      <c r="I21" s="123">
        <v>12000</v>
      </c>
      <c r="J21" s="123">
        <v>9119.69</v>
      </c>
      <c r="K21" s="123">
        <v>15000</v>
      </c>
      <c r="L21" s="123">
        <v>2776.14</v>
      </c>
    </row>
    <row r="22" spans="1:12" ht="12.75">
      <c r="A22" s="29" t="s">
        <v>29</v>
      </c>
      <c r="B22" s="30">
        <f t="shared" si="2"/>
        <v>515000</v>
      </c>
      <c r="C22" s="30">
        <f t="shared" si="2"/>
        <v>160862.94</v>
      </c>
      <c r="D22" s="30">
        <f t="shared" si="2"/>
        <v>409500</v>
      </c>
      <c r="E22" s="30">
        <f t="shared" si="2"/>
        <v>105108.48</v>
      </c>
      <c r="F22" s="30"/>
      <c r="G22" s="32">
        <f t="shared" si="0"/>
        <v>0.25667516483516484</v>
      </c>
      <c r="H22" s="18" t="s">
        <v>85</v>
      </c>
      <c r="I22" s="123">
        <v>45000</v>
      </c>
      <c r="J22" s="123">
        <v>80667.05</v>
      </c>
      <c r="K22" s="123">
        <v>70000</v>
      </c>
      <c r="L22" s="123">
        <v>8315.44</v>
      </c>
    </row>
    <row r="23" spans="1:12" ht="12.75">
      <c r="A23" s="29" t="s">
        <v>30</v>
      </c>
      <c r="B23" s="30">
        <f>I30+I31+I32+I33+I36+I37</f>
        <v>873626.25</v>
      </c>
      <c r="C23" s="30">
        <f>J30+J31+J32+J33+J36+J37</f>
        <v>363264.15</v>
      </c>
      <c r="D23" s="30">
        <f>K30+K31+K32+K33+K36+K37</f>
        <v>304000</v>
      </c>
      <c r="E23" s="30">
        <f>L30+L31+L32+L33+L36+L37</f>
        <v>370069.35</v>
      </c>
      <c r="F23" s="30"/>
      <c r="G23" s="32">
        <f t="shared" si="0"/>
        <v>1.2173333881578947</v>
      </c>
      <c r="H23" s="122" t="s">
        <v>295</v>
      </c>
      <c r="I23" s="123">
        <v>0</v>
      </c>
      <c r="J23" s="123">
        <v>267.06</v>
      </c>
      <c r="K23" s="123"/>
      <c r="L23" s="123"/>
    </row>
    <row r="24" spans="1:12" ht="12.75">
      <c r="A24" s="29" t="s">
        <v>31</v>
      </c>
      <c r="B24" s="30">
        <f>I38+I39+I40</f>
        <v>95000</v>
      </c>
      <c r="C24" s="30">
        <f>J38+J39+J40</f>
        <v>107377.09</v>
      </c>
      <c r="D24" s="30">
        <f>K38+K39+K40</f>
        <v>105000</v>
      </c>
      <c r="E24" s="30">
        <f>L38+L39+L40</f>
        <v>-3304.33</v>
      </c>
      <c r="F24" s="30"/>
      <c r="G24" s="32">
        <f t="shared" si="0"/>
        <v>-0.031469809523809525</v>
      </c>
      <c r="H24" s="18" t="s">
        <v>86</v>
      </c>
      <c r="I24" s="123">
        <v>500</v>
      </c>
      <c r="J24" s="123">
        <v>0</v>
      </c>
      <c r="K24" s="123">
        <v>1000</v>
      </c>
      <c r="L24" s="123">
        <v>0</v>
      </c>
    </row>
    <row r="25" spans="1:12" ht="12.75">
      <c r="A25" s="29" t="s">
        <v>42</v>
      </c>
      <c r="B25" s="30">
        <f>I41+I42+I43</f>
        <v>2025000</v>
      </c>
      <c r="C25" s="30">
        <f>J41+J42+J43</f>
        <v>2767096.5399999996</v>
      </c>
      <c r="D25" s="30">
        <f>K41+K42+K43</f>
        <v>2050000</v>
      </c>
      <c r="E25" s="30">
        <f>L41+L42+L43</f>
        <v>0</v>
      </c>
      <c r="F25" s="30"/>
      <c r="G25" s="32">
        <f t="shared" si="0"/>
        <v>0</v>
      </c>
      <c r="H25" s="18" t="s">
        <v>87</v>
      </c>
      <c r="I25" s="123">
        <v>95000</v>
      </c>
      <c r="J25" s="123">
        <v>55729.63</v>
      </c>
      <c r="K25" s="123">
        <v>40000</v>
      </c>
      <c r="L25" s="123">
        <v>5162.18</v>
      </c>
    </row>
    <row r="26" spans="1:12" ht="12.75">
      <c r="A26" s="29" t="s">
        <v>46</v>
      </c>
      <c r="B26" s="30">
        <f>I44+I45+I46+I47+I48+I49+I50</f>
        <v>362800</v>
      </c>
      <c r="C26" s="30">
        <f>J44+J45+J46+J47+J48+J49+J50</f>
        <v>382451.55</v>
      </c>
      <c r="D26" s="30">
        <f>K44+K45+K46+K47+K48+K49+K50</f>
        <v>285000</v>
      </c>
      <c r="E26" s="30">
        <f>L44+L45+L46+L47+L48+L49+L50</f>
        <v>164715.2</v>
      </c>
      <c r="F26" s="30"/>
      <c r="G26" s="32">
        <f t="shared" si="0"/>
        <v>0.5779480701754386</v>
      </c>
      <c r="H26" s="18" t="s">
        <v>121</v>
      </c>
      <c r="I26" s="123"/>
      <c r="J26" s="123"/>
      <c r="K26" s="123"/>
      <c r="L26" s="123"/>
    </row>
    <row r="27" spans="1:12" ht="12.75">
      <c r="A27" s="29" t="s">
        <v>43</v>
      </c>
      <c r="B27" s="30">
        <f>I51</f>
        <v>150000</v>
      </c>
      <c r="C27" s="30">
        <f>J51</f>
        <v>179187.35</v>
      </c>
      <c r="D27" s="30">
        <f>K51</f>
        <v>100000</v>
      </c>
      <c r="E27" s="30">
        <f>L51</f>
        <v>27002.8</v>
      </c>
      <c r="F27" s="30"/>
      <c r="G27" s="32">
        <f t="shared" si="0"/>
        <v>0.270028</v>
      </c>
      <c r="H27" s="122" t="s">
        <v>245</v>
      </c>
      <c r="I27" s="123">
        <v>0</v>
      </c>
      <c r="J27" s="123">
        <v>611.11</v>
      </c>
      <c r="K27" s="123"/>
      <c r="L27" s="123"/>
    </row>
    <row r="28" spans="1:12" ht="12.75">
      <c r="A28" s="33" t="s">
        <v>32</v>
      </c>
      <c r="B28" s="34">
        <f>B29+B30+B31+B32+B33</f>
        <v>305000</v>
      </c>
      <c r="C28" s="34">
        <f>C29+C30+C31+C32+C33</f>
        <v>731752.29</v>
      </c>
      <c r="D28" s="34">
        <f>D29+D30+D31+D32+D33</f>
        <v>906000</v>
      </c>
      <c r="E28" s="34">
        <f>E29+E30+E31+E32+E33</f>
        <v>306421.58</v>
      </c>
      <c r="F28" s="34">
        <f>F29+F31+F32</f>
        <v>0</v>
      </c>
      <c r="G28" s="35">
        <f t="shared" si="0"/>
        <v>0.3382136644591612</v>
      </c>
      <c r="H28" s="22" t="s">
        <v>230</v>
      </c>
      <c r="I28" s="123"/>
      <c r="J28" s="123"/>
      <c r="K28" s="123"/>
      <c r="L28" s="123"/>
    </row>
    <row r="29" spans="1:12" ht="12.75">
      <c r="A29" s="29" t="s">
        <v>44</v>
      </c>
      <c r="B29" s="30">
        <f>I52</f>
        <v>2000</v>
      </c>
      <c r="C29" s="30">
        <f>J52</f>
        <v>451024.96</v>
      </c>
      <c r="D29" s="30">
        <f>K52</f>
        <v>600000</v>
      </c>
      <c r="E29" s="30">
        <f>L52</f>
        <v>276186.46</v>
      </c>
      <c r="F29" s="30"/>
      <c r="G29" s="32">
        <f t="shared" si="0"/>
        <v>0.4603107666666667</v>
      </c>
      <c r="H29" s="22" t="s">
        <v>231</v>
      </c>
      <c r="I29" s="123"/>
      <c r="J29" s="123"/>
      <c r="K29" s="123"/>
      <c r="L29" s="123"/>
    </row>
    <row r="30" spans="1:12" ht="12.75">
      <c r="A30" s="121" t="s">
        <v>238</v>
      </c>
      <c r="B30" s="30">
        <f aca="true" t="shared" si="3" ref="B30:D31">I53</f>
        <v>6000</v>
      </c>
      <c r="C30" s="30">
        <f t="shared" si="3"/>
        <v>8083.15</v>
      </c>
      <c r="D30" s="30">
        <f t="shared" si="3"/>
        <v>6000</v>
      </c>
      <c r="E30" s="30">
        <f>L53</f>
        <v>0</v>
      </c>
      <c r="F30" s="30"/>
      <c r="G30" s="36">
        <v>0</v>
      </c>
      <c r="H30" s="18" t="s">
        <v>88</v>
      </c>
      <c r="I30" s="123">
        <v>45000</v>
      </c>
      <c r="J30" s="123">
        <v>74107.32</v>
      </c>
      <c r="K30" s="123">
        <v>60000</v>
      </c>
      <c r="L30" s="123">
        <v>8200</v>
      </c>
    </row>
    <row r="31" spans="1:12" ht="12.75">
      <c r="A31" s="29" t="s">
        <v>78</v>
      </c>
      <c r="B31" s="30">
        <f t="shared" si="3"/>
        <v>160000</v>
      </c>
      <c r="C31" s="30">
        <f t="shared" si="3"/>
        <v>114861</v>
      </c>
      <c r="D31" s="30">
        <f t="shared" si="3"/>
        <v>160000</v>
      </c>
      <c r="E31" s="30">
        <f>L54</f>
        <v>5365.16</v>
      </c>
      <c r="F31" s="30"/>
      <c r="G31" s="32">
        <f>(E31+F31)/D31</f>
        <v>0.03353225</v>
      </c>
      <c r="H31" s="122" t="s">
        <v>273</v>
      </c>
      <c r="I31" s="123">
        <v>15000</v>
      </c>
      <c r="J31" s="123">
        <v>9000</v>
      </c>
      <c r="K31" s="123"/>
      <c r="L31" s="123"/>
    </row>
    <row r="32" spans="1:12" s="7" customFormat="1" ht="12.75">
      <c r="A32" s="37" t="s">
        <v>45</v>
      </c>
      <c r="B32" s="38">
        <f>I55</f>
        <v>135000</v>
      </c>
      <c r="C32" s="38">
        <f>J56+J57+J58+J59</f>
        <v>130272.09000000001</v>
      </c>
      <c r="D32" s="38">
        <f>K55+K56+K57+K58+K59</f>
        <v>135000</v>
      </c>
      <c r="E32" s="38">
        <f>L55+L56+L57+L58+L59</f>
        <v>17894.03</v>
      </c>
      <c r="F32" s="38"/>
      <c r="G32" s="32">
        <f>(E32+F32)/D32</f>
        <v>0.13254837037037037</v>
      </c>
      <c r="H32" s="18" t="s">
        <v>89</v>
      </c>
      <c r="I32" s="123">
        <v>0</v>
      </c>
      <c r="J32" s="123">
        <v>9194.73</v>
      </c>
      <c r="K32" s="123">
        <v>0</v>
      </c>
      <c r="L32" s="123">
        <v>2867.4</v>
      </c>
    </row>
    <row r="33" spans="1:12" s="1" customFormat="1" ht="14.25" customHeight="1" thickBot="1">
      <c r="A33" s="37" t="s">
        <v>79</v>
      </c>
      <c r="B33" s="38">
        <f>I60</f>
        <v>2000</v>
      </c>
      <c r="C33" s="38">
        <f>J60</f>
        <v>27511.09</v>
      </c>
      <c r="D33" s="38">
        <f>+K60</f>
        <v>5000</v>
      </c>
      <c r="E33" s="38">
        <f>+L60</f>
        <v>6975.93</v>
      </c>
      <c r="F33" s="38"/>
      <c r="G33" s="49">
        <f>(E33+F33)/D33</f>
        <v>1.395186</v>
      </c>
      <c r="H33" s="18" t="s">
        <v>90</v>
      </c>
      <c r="I33" s="123">
        <v>82000</v>
      </c>
      <c r="J33" s="123">
        <v>46439.7</v>
      </c>
      <c r="K33" s="123"/>
      <c r="L33" s="123"/>
    </row>
    <row r="34" spans="1:12" s="1" customFormat="1" ht="13.5" thickBot="1">
      <c r="A34" s="42" t="s">
        <v>73</v>
      </c>
      <c r="B34" s="43">
        <f>B5+B19+B28</f>
        <v>96633537.39</v>
      </c>
      <c r="C34" s="43">
        <f>C5+C19+C28</f>
        <v>94675605.72000001</v>
      </c>
      <c r="D34" s="43">
        <f>D5+D19+D28</f>
        <v>97598500</v>
      </c>
      <c r="E34" s="43">
        <f>E5+E19+E28</f>
        <v>17472762.79</v>
      </c>
      <c r="F34" s="43">
        <f>F5+F19+F28</f>
        <v>0</v>
      </c>
      <c r="G34" s="46">
        <f aca="true" t="shared" si="4" ref="G34:G50">(E34+F34)/D34</f>
        <v>0.17902696035287427</v>
      </c>
      <c r="H34" s="18" t="s">
        <v>122</v>
      </c>
      <c r="I34" s="123">
        <v>73215611.14</v>
      </c>
      <c r="J34" s="123">
        <v>72130989.86</v>
      </c>
      <c r="K34" s="123">
        <v>75800000</v>
      </c>
      <c r="L34" s="123">
        <v>13651530.46</v>
      </c>
    </row>
    <row r="35" spans="1:12" ht="12.75">
      <c r="A35" s="39" t="s">
        <v>72</v>
      </c>
      <c r="B35" s="40">
        <f>I62+I61</f>
        <v>0</v>
      </c>
      <c r="C35" s="40">
        <f>J62+J61</f>
        <v>0</v>
      </c>
      <c r="D35" s="40">
        <f>K62+K61</f>
        <v>0</v>
      </c>
      <c r="E35" s="40">
        <f>L62+L61</f>
        <v>0</v>
      </c>
      <c r="F35" s="40">
        <v>0</v>
      </c>
      <c r="G35" s="35" t="e">
        <f t="shared" si="4"/>
        <v>#DIV/0!</v>
      </c>
      <c r="H35" s="18" t="s">
        <v>123</v>
      </c>
      <c r="I35" s="123">
        <v>515000</v>
      </c>
      <c r="J35" s="123">
        <v>160862.94</v>
      </c>
      <c r="K35" s="123">
        <v>409500</v>
      </c>
      <c r="L35" s="123">
        <v>105108.48</v>
      </c>
    </row>
    <row r="36" spans="1:12" ht="12.75">
      <c r="A36" s="33" t="s">
        <v>33</v>
      </c>
      <c r="B36" s="34">
        <f>B37+B41+B42+B43</f>
        <v>11692475</v>
      </c>
      <c r="C36" s="34">
        <f>C37+C41+C42+C43</f>
        <v>16519841.42</v>
      </c>
      <c r="D36" s="34">
        <f>D37+D41+D42+D43</f>
        <v>12356000</v>
      </c>
      <c r="E36" s="34">
        <f>E37+E41+E42+E43</f>
        <v>3786090.58</v>
      </c>
      <c r="F36" s="34">
        <f>F37+F41+F42+F43</f>
        <v>0</v>
      </c>
      <c r="G36" s="35">
        <f t="shared" si="4"/>
        <v>0.3064171722240207</v>
      </c>
      <c r="H36" s="18" t="s">
        <v>91</v>
      </c>
      <c r="I36" s="123">
        <v>71156</v>
      </c>
      <c r="J36" s="123">
        <v>60840</v>
      </c>
      <c r="K36" s="123">
        <v>0</v>
      </c>
      <c r="L36" s="123">
        <v>143072.48</v>
      </c>
    </row>
    <row r="37" spans="1:12" ht="12.75">
      <c r="A37" s="29" t="s">
        <v>47</v>
      </c>
      <c r="B37" s="41">
        <f>B38+B39+B40</f>
        <v>6093384</v>
      </c>
      <c r="C37" s="41">
        <f>C38+C39+C40</f>
        <v>5088861.94</v>
      </c>
      <c r="D37" s="41">
        <f>D38+D39+D40</f>
        <v>8956000</v>
      </c>
      <c r="E37" s="41">
        <f>E38+E39+E40</f>
        <v>2420763.28</v>
      </c>
      <c r="F37" s="41"/>
      <c r="G37" s="32">
        <f t="shared" si="4"/>
        <v>0.270295140687807</v>
      </c>
      <c r="H37" s="18" t="s">
        <v>92</v>
      </c>
      <c r="I37" s="123">
        <v>660470.25</v>
      </c>
      <c r="J37" s="123">
        <v>163682.4</v>
      </c>
      <c r="K37" s="123">
        <v>244000</v>
      </c>
      <c r="L37" s="123">
        <v>215929.47</v>
      </c>
    </row>
    <row r="38" spans="1:12" ht="12.75">
      <c r="A38" s="29" t="s">
        <v>48</v>
      </c>
      <c r="B38" s="41">
        <f aca="true" t="shared" si="5" ref="B38:E39">I67</f>
        <v>2700000</v>
      </c>
      <c r="C38" s="41">
        <f t="shared" si="5"/>
        <v>1500000</v>
      </c>
      <c r="D38" s="41">
        <f t="shared" si="5"/>
        <v>6106000</v>
      </c>
      <c r="E38" s="41">
        <f t="shared" si="5"/>
        <v>1834000</v>
      </c>
      <c r="F38" s="41"/>
      <c r="G38" s="32">
        <f t="shared" si="4"/>
        <v>0.3003603013429414</v>
      </c>
      <c r="H38" s="18" t="s">
        <v>93</v>
      </c>
      <c r="I38" s="123">
        <v>95000</v>
      </c>
      <c r="J38" s="123">
        <v>16183.76</v>
      </c>
      <c r="K38" s="123">
        <v>105000</v>
      </c>
      <c r="L38" s="123">
        <v>0</v>
      </c>
    </row>
    <row r="39" spans="1:12" ht="12.75">
      <c r="A39" s="29" t="s">
        <v>49</v>
      </c>
      <c r="B39" s="41">
        <f t="shared" si="5"/>
        <v>3343384</v>
      </c>
      <c r="C39" s="41">
        <f t="shared" si="5"/>
        <v>2829471.25</v>
      </c>
      <c r="D39" s="41">
        <f t="shared" si="5"/>
        <v>1300000</v>
      </c>
      <c r="E39" s="41">
        <f t="shared" si="5"/>
        <v>983129.94</v>
      </c>
      <c r="F39" s="41"/>
      <c r="G39" s="32">
        <f t="shared" si="4"/>
        <v>0.7562538</v>
      </c>
      <c r="H39" s="18" t="s">
        <v>94</v>
      </c>
      <c r="I39" s="123"/>
      <c r="J39" s="123"/>
      <c r="K39" s="123"/>
      <c r="L39" s="123"/>
    </row>
    <row r="40" spans="1:12" ht="12.75">
      <c r="A40" s="29" t="s">
        <v>250</v>
      </c>
      <c r="B40" s="41">
        <f>I63+I65+I69+I64+I66+I70</f>
        <v>50000</v>
      </c>
      <c r="C40" s="41">
        <f>J63+J65+J69+J64+J66+J70</f>
        <v>759390.6900000001</v>
      </c>
      <c r="D40" s="41">
        <f>K63+K65+K69+K64+K66+K70</f>
        <v>1550000</v>
      </c>
      <c r="E40" s="41">
        <f>L63+L65+L69+L64+L66+L70</f>
        <v>-396366.66000000003</v>
      </c>
      <c r="F40" s="41"/>
      <c r="G40" s="32">
        <f t="shared" si="4"/>
        <v>-0.25572042580645166</v>
      </c>
      <c r="H40" s="122" t="s">
        <v>248</v>
      </c>
      <c r="I40" s="123">
        <v>0</v>
      </c>
      <c r="J40" s="123">
        <v>91193.33</v>
      </c>
      <c r="K40" s="123">
        <v>0</v>
      </c>
      <c r="L40" s="123">
        <v>-3304.33</v>
      </c>
    </row>
    <row r="41" spans="1:12" ht="14.25" customHeight="1">
      <c r="A41" s="29" t="s">
        <v>50</v>
      </c>
      <c r="B41" s="30">
        <f>I71+I73+I72+I74</f>
        <v>4149091</v>
      </c>
      <c r="C41" s="30">
        <f>J71+J73+J72+J74</f>
        <v>7456506.18</v>
      </c>
      <c r="D41" s="30">
        <f>K71+K73+K72+K74</f>
        <v>2500000</v>
      </c>
      <c r="E41" s="30">
        <f>L71+L73+L72+L74</f>
        <v>1115528.8</v>
      </c>
      <c r="F41" s="30"/>
      <c r="G41" s="32">
        <f t="shared" si="4"/>
        <v>0.44621152000000003</v>
      </c>
      <c r="H41" s="18" t="s">
        <v>95</v>
      </c>
      <c r="I41" s="123">
        <v>25000</v>
      </c>
      <c r="J41" s="123">
        <v>70430</v>
      </c>
      <c r="K41" s="123">
        <v>50000</v>
      </c>
      <c r="L41" s="123">
        <v>0</v>
      </c>
    </row>
    <row r="42" spans="1:12" ht="12.75">
      <c r="A42" s="29" t="s">
        <v>46</v>
      </c>
      <c r="B42" s="30">
        <f>I75+I76+I77+I78+I79+I80+I81+I82</f>
        <v>550000</v>
      </c>
      <c r="C42" s="30">
        <f>J75+J76+J77+J78+J79+J80+J81+J82</f>
        <v>2950614.94</v>
      </c>
      <c r="D42" s="30">
        <f>K75+K76+K77+K78+K79+K80+K81+K82</f>
        <v>150000</v>
      </c>
      <c r="E42" s="30">
        <f>L75+L76+L77+L78+L79+L80+L81+L82</f>
        <v>34051.36</v>
      </c>
      <c r="F42" s="30"/>
      <c r="G42" s="32">
        <f t="shared" si="4"/>
        <v>0.22700906666666668</v>
      </c>
      <c r="H42" s="122" t="s">
        <v>296</v>
      </c>
      <c r="I42" s="123">
        <v>2000000</v>
      </c>
      <c r="J42" s="123">
        <v>2694866.76</v>
      </c>
      <c r="K42" s="123">
        <v>2000000</v>
      </c>
      <c r="L42" s="123">
        <v>0</v>
      </c>
    </row>
    <row r="43" spans="1:12" s="1" customFormat="1" ht="14.25" customHeight="1" thickBot="1">
      <c r="A43" s="37" t="s">
        <v>51</v>
      </c>
      <c r="B43" s="38">
        <f>I83+I85+I84+I86</f>
        <v>900000</v>
      </c>
      <c r="C43" s="38">
        <f>J83+J85+J84+J86</f>
        <v>1023858.36</v>
      </c>
      <c r="D43" s="38">
        <f>K83+K84+K85+K86</f>
        <v>750000</v>
      </c>
      <c r="E43" s="38">
        <f>+L83+L84+L85+L86</f>
        <v>215747.14</v>
      </c>
      <c r="F43" s="38"/>
      <c r="G43" s="49">
        <f t="shared" si="4"/>
        <v>0.28766285333333336</v>
      </c>
      <c r="H43" s="122" t="s">
        <v>297</v>
      </c>
      <c r="I43" s="123">
        <v>0</v>
      </c>
      <c r="J43" s="123">
        <v>1799.78</v>
      </c>
      <c r="K43" s="123"/>
      <c r="L43" s="123"/>
    </row>
    <row r="44" spans="1:12" s="1" customFormat="1" ht="13.5" thickBot="1">
      <c r="A44" s="42" t="s">
        <v>74</v>
      </c>
      <c r="B44" s="43">
        <f>B35+B36</f>
        <v>11692475</v>
      </c>
      <c r="C44" s="43">
        <f>C35+C36</f>
        <v>16519841.42</v>
      </c>
      <c r="D44" s="43">
        <f>D35+D36</f>
        <v>12356000</v>
      </c>
      <c r="E44" s="43">
        <f>E35+E36</f>
        <v>3786090.58</v>
      </c>
      <c r="F44" s="43">
        <f>F35+F36</f>
        <v>0</v>
      </c>
      <c r="G44" s="46">
        <f t="shared" si="4"/>
        <v>0.3064171722240207</v>
      </c>
      <c r="H44" s="18" t="s">
        <v>96</v>
      </c>
      <c r="I44" s="123">
        <v>19000</v>
      </c>
      <c r="J44" s="123">
        <v>16834</v>
      </c>
      <c r="K44" s="123">
        <v>20000</v>
      </c>
      <c r="L44" s="123">
        <v>90500</v>
      </c>
    </row>
    <row r="45" spans="1:12" ht="12.75">
      <c r="A45" s="39" t="s">
        <v>17</v>
      </c>
      <c r="B45" s="44">
        <f>SUM(B46:B47)</f>
        <v>38908855.75</v>
      </c>
      <c r="C45" s="44">
        <f>SUM(C46:C47)</f>
        <v>59608.29</v>
      </c>
      <c r="D45" s="44">
        <f>SUM(D46:D47)</f>
        <v>43509734.22</v>
      </c>
      <c r="E45" s="44">
        <f>SUM(E46:E47)</f>
        <v>500</v>
      </c>
      <c r="F45" s="44">
        <f>SUM(F46:F47)</f>
        <v>19664336.20000001</v>
      </c>
      <c r="G45" s="45">
        <f t="shared" si="4"/>
        <v>0.4519640616641765</v>
      </c>
      <c r="H45" s="18" t="s">
        <v>124</v>
      </c>
      <c r="I45" s="123">
        <v>22000</v>
      </c>
      <c r="J45" s="123">
        <v>54665.59</v>
      </c>
      <c r="K45" s="123">
        <v>19000</v>
      </c>
      <c r="L45" s="123">
        <v>0</v>
      </c>
    </row>
    <row r="46" spans="1:12" ht="12.75">
      <c r="A46" s="29" t="s">
        <v>52</v>
      </c>
      <c r="B46" s="30">
        <f>I87+I89+I88</f>
        <v>90000</v>
      </c>
      <c r="C46" s="30">
        <f>J87+J89+J88</f>
        <v>59608.29</v>
      </c>
      <c r="D46" s="30">
        <f>K87+K89+K88</f>
        <v>90000</v>
      </c>
      <c r="E46" s="30">
        <f>L87+L89+L88</f>
        <v>500</v>
      </c>
      <c r="F46" s="30"/>
      <c r="G46" s="32">
        <f t="shared" si="4"/>
        <v>0.005555555555555556</v>
      </c>
      <c r="H46" s="122" t="s">
        <v>256</v>
      </c>
      <c r="I46" s="123"/>
      <c r="J46" s="123"/>
      <c r="K46" s="123"/>
      <c r="L46" s="123"/>
    </row>
    <row r="47" spans="1:12" s="1" customFormat="1" ht="12.75">
      <c r="A47" s="29" t="s">
        <v>80</v>
      </c>
      <c r="B47" s="30">
        <f>I90+I91</f>
        <v>38818855.75</v>
      </c>
      <c r="C47" s="30">
        <f>J90+J91</f>
        <v>0</v>
      </c>
      <c r="D47" s="30">
        <f>K90+K91</f>
        <v>43419734.22</v>
      </c>
      <c r="E47" s="30">
        <f>L90+L91</f>
        <v>0</v>
      </c>
      <c r="F47" s="30">
        <f>+AJUSTES!C4</f>
        <v>19664336.20000001</v>
      </c>
      <c r="G47" s="32">
        <f t="shared" si="4"/>
        <v>0.4528893728451756</v>
      </c>
      <c r="H47" s="122" t="s">
        <v>260</v>
      </c>
      <c r="I47" s="123"/>
      <c r="J47" s="123"/>
      <c r="K47" s="123"/>
      <c r="L47" s="123"/>
    </row>
    <row r="48" spans="1:12" ht="12.75">
      <c r="A48" s="33" t="s">
        <v>18</v>
      </c>
      <c r="B48" s="34">
        <f>SUM(B49)</f>
        <v>0</v>
      </c>
      <c r="C48" s="34">
        <f>SUM(C49)</f>
        <v>0</v>
      </c>
      <c r="D48" s="34">
        <f>SUM(D49)</f>
        <v>0</v>
      </c>
      <c r="E48" s="34">
        <f>SUM(E49)</f>
        <v>0</v>
      </c>
      <c r="F48" s="34">
        <f>SUM(F49)</f>
        <v>0</v>
      </c>
      <c r="G48" s="35">
        <v>0</v>
      </c>
      <c r="H48" s="18" t="s">
        <v>246</v>
      </c>
      <c r="I48" s="123">
        <v>204000</v>
      </c>
      <c r="J48" s="123">
        <v>141000</v>
      </c>
      <c r="K48" s="123">
        <v>134000</v>
      </c>
      <c r="L48" s="123">
        <v>72165.2</v>
      </c>
    </row>
    <row r="49" spans="1:12" s="1" customFormat="1" ht="14.25" customHeight="1" thickBot="1">
      <c r="A49" s="37" t="s">
        <v>53</v>
      </c>
      <c r="B49" s="38">
        <f>I92+I93+I94</f>
        <v>0</v>
      </c>
      <c r="C49" s="38">
        <f>J92+J93+J94</f>
        <v>0</v>
      </c>
      <c r="D49" s="38">
        <f>K92+K93+K94</f>
        <v>0</v>
      </c>
      <c r="E49" s="38">
        <f>L92+L93+L94</f>
        <v>0</v>
      </c>
      <c r="F49" s="38"/>
      <c r="G49" s="32">
        <v>0</v>
      </c>
      <c r="H49" s="18" t="s">
        <v>97</v>
      </c>
      <c r="I49" s="123">
        <v>60800</v>
      </c>
      <c r="J49" s="123">
        <v>30667.5</v>
      </c>
      <c r="K49" s="123">
        <v>33000</v>
      </c>
      <c r="L49" s="123">
        <v>1350</v>
      </c>
    </row>
    <row r="50" spans="1:12" ht="13.5" thickBot="1">
      <c r="A50" s="42" t="s">
        <v>75</v>
      </c>
      <c r="B50" s="43">
        <f>B45+B48</f>
        <v>38908855.75</v>
      </c>
      <c r="C50" s="43">
        <f>C45+C48</f>
        <v>59608.29</v>
      </c>
      <c r="D50" s="43">
        <f>D45+D48</f>
        <v>43509734.22</v>
      </c>
      <c r="E50" s="43">
        <f>E45+E48</f>
        <v>500</v>
      </c>
      <c r="F50" s="43">
        <f>F45+F48</f>
        <v>19664336.20000001</v>
      </c>
      <c r="G50" s="46">
        <f t="shared" si="4"/>
        <v>0.4519640616641765</v>
      </c>
      <c r="H50" s="18" t="s">
        <v>98</v>
      </c>
      <c r="I50" s="123">
        <v>57000</v>
      </c>
      <c r="J50" s="123">
        <v>139284.46</v>
      </c>
      <c r="K50" s="123">
        <v>79000</v>
      </c>
      <c r="L50" s="123">
        <v>700</v>
      </c>
    </row>
    <row r="51" spans="1:12" ht="13.5" thickBot="1">
      <c r="A51" s="47" t="s">
        <v>70</v>
      </c>
      <c r="B51" s="48">
        <f>B34+B44+B50</f>
        <v>147234868.14</v>
      </c>
      <c r="C51" s="48">
        <f>C34+C44+C50</f>
        <v>111255055.43000002</v>
      </c>
      <c r="D51" s="48">
        <f>D34+D44+D50</f>
        <v>153464234.22</v>
      </c>
      <c r="E51" s="48">
        <f>E34+E44+E50</f>
        <v>21259353.369999997</v>
      </c>
      <c r="F51" s="48">
        <f>F34+F44+F50</f>
        <v>19664336.20000001</v>
      </c>
      <c r="G51" s="112">
        <f>(E51+F51)/D51</f>
        <v>0.26666597450539187</v>
      </c>
      <c r="H51" s="18" t="s">
        <v>125</v>
      </c>
      <c r="I51" s="123">
        <v>150000</v>
      </c>
      <c r="J51" s="123">
        <v>179187.35</v>
      </c>
      <c r="K51" s="123">
        <v>100000</v>
      </c>
      <c r="L51" s="123">
        <v>27002.8</v>
      </c>
    </row>
    <row r="52" spans="4:12" ht="12.75">
      <c r="D52" s="6"/>
      <c r="H52" s="18" t="s">
        <v>99</v>
      </c>
      <c r="I52" s="123">
        <v>2000</v>
      </c>
      <c r="J52" s="123">
        <v>451024.96</v>
      </c>
      <c r="K52" s="123">
        <v>600000</v>
      </c>
      <c r="L52" s="123">
        <v>276186.46</v>
      </c>
    </row>
    <row r="53" spans="8:12" ht="12.75">
      <c r="H53" s="122" t="s">
        <v>100</v>
      </c>
      <c r="I53" s="123">
        <v>6000</v>
      </c>
      <c r="J53" s="123">
        <v>8083.15</v>
      </c>
      <c r="K53" s="123">
        <v>6000</v>
      </c>
      <c r="L53" s="123">
        <v>0</v>
      </c>
    </row>
    <row r="54" spans="8:12" ht="12.75">
      <c r="H54" s="18" t="s">
        <v>126</v>
      </c>
      <c r="I54" s="123">
        <v>160000</v>
      </c>
      <c r="J54" s="123">
        <v>114861</v>
      </c>
      <c r="K54" s="123">
        <v>160000</v>
      </c>
      <c r="L54" s="123">
        <v>5365.16</v>
      </c>
    </row>
    <row r="55" spans="8:12" ht="12.75">
      <c r="H55" s="18" t="s">
        <v>101</v>
      </c>
      <c r="I55" s="123">
        <v>135000</v>
      </c>
      <c r="J55" s="123">
        <v>0</v>
      </c>
      <c r="K55" s="123">
        <v>135000</v>
      </c>
      <c r="L55" s="123">
        <v>0</v>
      </c>
    </row>
    <row r="56" spans="8:12" ht="12.75">
      <c r="H56" s="18" t="s">
        <v>127</v>
      </c>
      <c r="I56" s="123">
        <v>0</v>
      </c>
      <c r="J56" s="123">
        <v>4567.6</v>
      </c>
      <c r="K56" s="123">
        <v>0</v>
      </c>
      <c r="L56" s="123">
        <v>1221.19</v>
      </c>
    </row>
    <row r="57" spans="8:12" ht="12.75">
      <c r="H57" s="18" t="s">
        <v>128</v>
      </c>
      <c r="I57" s="123">
        <v>0</v>
      </c>
      <c r="J57" s="123">
        <v>7276.5</v>
      </c>
      <c r="K57" s="123">
        <v>0</v>
      </c>
      <c r="L57" s="123">
        <v>2101.84</v>
      </c>
    </row>
    <row r="58" spans="8:12" ht="12.75">
      <c r="H58" s="18" t="s">
        <v>129</v>
      </c>
      <c r="I58" s="123">
        <v>0</v>
      </c>
      <c r="J58" s="123">
        <v>3000</v>
      </c>
      <c r="K58" s="123">
        <v>0</v>
      </c>
      <c r="L58" s="123">
        <v>750</v>
      </c>
    </row>
    <row r="59" spans="8:12" ht="12.75">
      <c r="H59" s="18" t="s">
        <v>130</v>
      </c>
      <c r="I59" s="123">
        <v>0</v>
      </c>
      <c r="J59" s="123">
        <v>115427.99</v>
      </c>
      <c r="K59" s="123">
        <v>0</v>
      </c>
      <c r="L59" s="123">
        <v>13821</v>
      </c>
    </row>
    <row r="60" spans="8:12" ht="12.75">
      <c r="H60" s="18" t="s">
        <v>102</v>
      </c>
      <c r="I60" s="123">
        <v>2000</v>
      </c>
      <c r="J60" s="123">
        <v>27511.09</v>
      </c>
      <c r="K60" s="123">
        <v>5000</v>
      </c>
      <c r="L60" s="123">
        <v>6975.93</v>
      </c>
    </row>
    <row r="61" spans="8:12" ht="12.75">
      <c r="H61" s="122" t="s">
        <v>251</v>
      </c>
      <c r="I61" s="123"/>
      <c r="J61" s="123"/>
      <c r="K61" s="123"/>
      <c r="L61" s="123"/>
    </row>
    <row r="62" spans="8:12" ht="12.75">
      <c r="H62" s="18" t="s">
        <v>103</v>
      </c>
      <c r="I62" s="123"/>
      <c r="J62" s="123"/>
      <c r="K62" s="123"/>
      <c r="L62" s="123"/>
    </row>
    <row r="63" spans="8:12" ht="12.75">
      <c r="H63" s="122" t="s">
        <v>298</v>
      </c>
      <c r="I63" s="123">
        <v>0</v>
      </c>
      <c r="J63" s="123">
        <v>10000</v>
      </c>
      <c r="K63" s="123"/>
      <c r="L63" s="123"/>
    </row>
    <row r="64" spans="8:12" ht="12.75">
      <c r="H64" s="22" t="s">
        <v>232</v>
      </c>
      <c r="I64" s="123"/>
      <c r="J64" s="123"/>
      <c r="K64" s="123"/>
      <c r="L64" s="123"/>
    </row>
    <row r="65" spans="8:12" ht="12.75">
      <c r="H65" s="18" t="s">
        <v>131</v>
      </c>
      <c r="I65" s="123">
        <v>50000</v>
      </c>
      <c r="J65" s="123">
        <v>52213.89</v>
      </c>
      <c r="K65" s="123">
        <v>50000</v>
      </c>
      <c r="L65" s="123">
        <v>52179.1</v>
      </c>
    </row>
    <row r="66" spans="8:12" ht="12.75">
      <c r="H66" s="122" t="s">
        <v>249</v>
      </c>
      <c r="I66" s="123">
        <v>0</v>
      </c>
      <c r="J66" s="123">
        <v>20000</v>
      </c>
      <c r="K66" s="123">
        <v>0</v>
      </c>
      <c r="L66" s="123">
        <v>20000</v>
      </c>
    </row>
    <row r="67" spans="8:12" ht="12.75">
      <c r="H67" s="18" t="s">
        <v>132</v>
      </c>
      <c r="I67" s="123">
        <v>2700000</v>
      </c>
      <c r="J67" s="123">
        <v>1500000</v>
      </c>
      <c r="K67" s="123">
        <v>6106000</v>
      </c>
      <c r="L67" s="123">
        <v>1834000</v>
      </c>
    </row>
    <row r="68" spans="8:12" ht="12.75">
      <c r="H68" s="18" t="s">
        <v>133</v>
      </c>
      <c r="I68" s="123">
        <v>3343384</v>
      </c>
      <c r="J68" s="123">
        <v>2829471.25</v>
      </c>
      <c r="K68" s="123">
        <v>1300000</v>
      </c>
      <c r="L68" s="123">
        <v>983129.94</v>
      </c>
    </row>
    <row r="69" spans="8:12" ht="12.75">
      <c r="H69" s="18" t="s">
        <v>134</v>
      </c>
      <c r="I69" s="123">
        <v>0</v>
      </c>
      <c r="J69" s="123">
        <v>662176.8</v>
      </c>
      <c r="K69" s="123">
        <v>0</v>
      </c>
      <c r="L69" s="123">
        <v>-463523.76</v>
      </c>
    </row>
    <row r="70" spans="8:12" ht="12.75">
      <c r="H70" s="122" t="s">
        <v>261</v>
      </c>
      <c r="I70" s="123">
        <v>0</v>
      </c>
      <c r="J70" s="123">
        <v>15000</v>
      </c>
      <c r="K70" s="123">
        <v>1500000</v>
      </c>
      <c r="L70" s="123">
        <v>-5022</v>
      </c>
    </row>
    <row r="71" spans="8:12" ht="12.75">
      <c r="H71" s="18" t="s">
        <v>135</v>
      </c>
      <c r="I71" s="123">
        <v>0</v>
      </c>
      <c r="J71" s="123">
        <v>41151.46</v>
      </c>
      <c r="K71" s="123"/>
      <c r="L71" s="123"/>
    </row>
    <row r="72" spans="8:12" ht="12.75">
      <c r="H72" s="18" t="s">
        <v>151</v>
      </c>
      <c r="I72" s="123">
        <v>0</v>
      </c>
      <c r="J72" s="123">
        <v>-1503.58</v>
      </c>
      <c r="K72" s="123">
        <v>2500000</v>
      </c>
      <c r="L72" s="123">
        <v>1115528.8</v>
      </c>
    </row>
    <row r="73" spans="8:12" ht="12.75">
      <c r="H73" s="18" t="s">
        <v>252</v>
      </c>
      <c r="I73" s="123">
        <v>4149091</v>
      </c>
      <c r="J73" s="123">
        <v>7385081</v>
      </c>
      <c r="K73" s="123"/>
      <c r="L73" s="123"/>
    </row>
    <row r="74" spans="8:12" ht="12.75">
      <c r="H74" s="18" t="s">
        <v>136</v>
      </c>
      <c r="I74" s="123">
        <v>0</v>
      </c>
      <c r="J74" s="123">
        <v>31777.3</v>
      </c>
      <c r="K74" s="123"/>
      <c r="L74" s="123"/>
    </row>
    <row r="75" spans="8:12" ht="12.75">
      <c r="H75" s="122" t="s">
        <v>259</v>
      </c>
      <c r="I75" s="123"/>
      <c r="J75" s="123"/>
      <c r="K75" s="123"/>
      <c r="L75" s="123"/>
    </row>
    <row r="76" spans="8:12" ht="12.75">
      <c r="H76" s="18" t="s">
        <v>137</v>
      </c>
      <c r="I76" s="123">
        <v>50000</v>
      </c>
      <c r="J76" s="123">
        <v>-9504.34</v>
      </c>
      <c r="K76" s="123"/>
      <c r="L76" s="123"/>
    </row>
    <row r="77" spans="8:12" ht="12.75">
      <c r="H77" s="18" t="s">
        <v>138</v>
      </c>
      <c r="I77" s="123">
        <v>80000</v>
      </c>
      <c r="J77" s="123">
        <v>2814382.4</v>
      </c>
      <c r="K77" s="123">
        <v>20000</v>
      </c>
      <c r="L77" s="123">
        <v>0</v>
      </c>
    </row>
    <row r="78" spans="8:12" ht="12.75">
      <c r="H78" s="18" t="s">
        <v>139</v>
      </c>
      <c r="I78" s="123">
        <v>20000</v>
      </c>
      <c r="J78" s="123">
        <v>28000</v>
      </c>
      <c r="K78" s="123">
        <v>30000</v>
      </c>
      <c r="L78" s="123">
        <v>11000</v>
      </c>
    </row>
    <row r="79" spans="8:12" ht="12.75">
      <c r="H79" s="18" t="s">
        <v>140</v>
      </c>
      <c r="I79" s="123"/>
      <c r="J79" s="123"/>
      <c r="K79" s="123"/>
      <c r="L79" s="123"/>
    </row>
    <row r="80" spans="8:12" ht="12.75">
      <c r="H80" s="18" t="s">
        <v>141</v>
      </c>
      <c r="I80" s="123">
        <v>100000</v>
      </c>
      <c r="J80" s="123">
        <v>0</v>
      </c>
      <c r="K80" s="123"/>
      <c r="L80" s="123"/>
    </row>
    <row r="81" spans="8:12" ht="12.75">
      <c r="H81" s="22" t="s">
        <v>233</v>
      </c>
      <c r="I81" s="123"/>
      <c r="J81" s="123"/>
      <c r="K81" s="123"/>
      <c r="L81" s="123"/>
    </row>
    <row r="82" spans="8:12" ht="12.75">
      <c r="H82" s="18" t="s">
        <v>142</v>
      </c>
      <c r="I82" s="123">
        <v>300000</v>
      </c>
      <c r="J82" s="123">
        <v>117736.88</v>
      </c>
      <c r="K82" s="123">
        <v>100000</v>
      </c>
      <c r="L82" s="123">
        <v>23051.36</v>
      </c>
    </row>
    <row r="83" spans="8:12" ht="12.75">
      <c r="H83" s="18" t="s">
        <v>143</v>
      </c>
      <c r="I83" s="123"/>
      <c r="J83" s="123"/>
      <c r="K83" s="123"/>
      <c r="L83" s="123"/>
    </row>
    <row r="84" spans="8:12" ht="12.75">
      <c r="H84" s="18" t="s">
        <v>152</v>
      </c>
      <c r="I84" s="123">
        <v>200000</v>
      </c>
      <c r="J84" s="123">
        <v>0</v>
      </c>
      <c r="K84" s="123"/>
      <c r="L84" s="123"/>
    </row>
    <row r="85" spans="8:12" ht="12.75">
      <c r="H85" s="122" t="s">
        <v>247</v>
      </c>
      <c r="I85" s="123">
        <v>0</v>
      </c>
      <c r="J85" s="123">
        <v>48750</v>
      </c>
      <c r="K85" s="123">
        <v>0</v>
      </c>
      <c r="L85" s="123">
        <v>19500</v>
      </c>
    </row>
    <row r="86" spans="8:12" ht="12.75">
      <c r="H86" s="18" t="s">
        <v>144</v>
      </c>
      <c r="I86" s="123">
        <v>700000</v>
      </c>
      <c r="J86" s="123">
        <v>975108.36</v>
      </c>
      <c r="K86" s="123">
        <v>750000</v>
      </c>
      <c r="L86" s="123">
        <v>196247.14</v>
      </c>
    </row>
    <row r="87" spans="8:12" ht="12.75">
      <c r="H87" s="18" t="s">
        <v>145</v>
      </c>
      <c r="I87" s="123">
        <v>15000</v>
      </c>
      <c r="J87" s="123">
        <v>59608.29</v>
      </c>
      <c r="K87" s="123">
        <v>15000</v>
      </c>
      <c r="L87" s="123">
        <v>0</v>
      </c>
    </row>
    <row r="88" spans="8:12" ht="12.75">
      <c r="H88" s="18" t="s">
        <v>146</v>
      </c>
      <c r="I88" s="123">
        <v>75000</v>
      </c>
      <c r="J88" s="123">
        <v>0</v>
      </c>
      <c r="K88" s="123">
        <v>75000</v>
      </c>
      <c r="L88" s="123">
        <v>500</v>
      </c>
    </row>
    <row r="89" spans="8:12" ht="12.75">
      <c r="H89" s="18" t="s">
        <v>147</v>
      </c>
      <c r="I89" s="123"/>
      <c r="J89" s="123"/>
      <c r="K89" s="123"/>
      <c r="L89" s="123"/>
    </row>
    <row r="90" spans="8:12" ht="12.75">
      <c r="H90" s="18" t="s">
        <v>148</v>
      </c>
      <c r="I90" s="123">
        <v>12621548.56</v>
      </c>
      <c r="J90" s="123">
        <v>0</v>
      </c>
      <c r="K90" s="123">
        <v>17906162.12</v>
      </c>
      <c r="L90" s="123">
        <v>0</v>
      </c>
    </row>
    <row r="91" spans="8:12" ht="12.75">
      <c r="H91" s="18" t="s">
        <v>149</v>
      </c>
      <c r="I91" s="123">
        <v>26197307.19</v>
      </c>
      <c r="J91" s="123">
        <v>0</v>
      </c>
      <c r="K91" s="123">
        <v>25513572.1</v>
      </c>
      <c r="L91" s="123">
        <v>0</v>
      </c>
    </row>
    <row r="92" spans="8:12" ht="12.75">
      <c r="H92" s="18" t="s">
        <v>150</v>
      </c>
      <c r="I92" s="123"/>
      <c r="J92" s="123"/>
      <c r="K92" s="123"/>
      <c r="L92" s="123"/>
    </row>
    <row r="93" spans="8:12" ht="12.75">
      <c r="H93" s="18" t="s">
        <v>153</v>
      </c>
      <c r="I93" s="123"/>
      <c r="J93" s="123"/>
      <c r="K93" s="123"/>
      <c r="L93" s="123"/>
    </row>
    <row r="94" spans="8:12" ht="12.75">
      <c r="H94" s="18" t="s">
        <v>154</v>
      </c>
      <c r="I94" s="123"/>
      <c r="J94" s="123"/>
      <c r="K94" s="123"/>
      <c r="L94" s="123"/>
    </row>
    <row r="95" spans="8:12" ht="12.75">
      <c r="H95" s="21" t="s">
        <v>104</v>
      </c>
      <c r="I95" s="124">
        <f>SUM(I5:I94)</f>
        <v>147234868.14000002</v>
      </c>
      <c r="J95" s="124">
        <f>SUM(J5:J94)</f>
        <v>111255055.42999999</v>
      </c>
      <c r="K95" s="124">
        <f>SUM(K5:K94)</f>
        <v>153464234.22</v>
      </c>
      <c r="L95" s="124">
        <f>SUM(L5:L94)</f>
        <v>21259353.37000001</v>
      </c>
    </row>
  </sheetData>
  <sheetProtection/>
  <mergeCells count="1">
    <mergeCell ref="A2:G2"/>
  </mergeCells>
  <printOptions horizontalCentered="1"/>
  <pageMargins left="0.2362204724409449" right="0.2362204724409449" top="0.9448818897637796" bottom="0.9448818897637796" header="0.31496062992125984" footer="0.31496062992125984"/>
  <pageSetup fitToHeight="0" fitToWidth="1" horizontalDpi="600" verticalDpi="600" orientation="landscape" paperSize="9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4"/>
  <sheetViews>
    <sheetView zoomScalePageLayoutView="0" workbookViewId="0" topLeftCell="A10">
      <selection activeCell="A2" sqref="A2:K2"/>
    </sheetView>
  </sheetViews>
  <sheetFormatPr defaultColWidth="11.421875" defaultRowHeight="12.75"/>
  <cols>
    <col min="1" max="1" width="31.28125" style="0" bestFit="1" customWidth="1"/>
    <col min="2" max="2" width="14.57421875" style="0" customWidth="1"/>
    <col min="3" max="3" width="15.28125" style="0" customWidth="1"/>
    <col min="4" max="4" width="14.57421875" style="0" customWidth="1"/>
    <col min="5" max="5" width="18.28125" style="0" customWidth="1"/>
    <col min="6" max="6" width="14.57421875" style="0" customWidth="1"/>
    <col min="7" max="7" width="16.7109375" style="0" customWidth="1"/>
    <col min="8" max="8" width="14.28125" style="0" customWidth="1"/>
    <col min="9" max="11" width="8.00390625" style="0" bestFit="1" customWidth="1"/>
    <col min="12" max="12" width="50.7109375" style="0" hidden="1" customWidth="1"/>
    <col min="13" max="13" width="14.00390625" style="0" hidden="1" customWidth="1"/>
    <col min="14" max="14" width="12.7109375" style="0" hidden="1" customWidth="1"/>
    <col min="15" max="15" width="11.421875" style="0" hidden="1" customWidth="1"/>
    <col min="16" max="16" width="14.28125" style="0" hidden="1" customWidth="1"/>
    <col min="17" max="17" width="11.421875" style="0" hidden="1" customWidth="1"/>
  </cols>
  <sheetData>
    <row r="1" ht="12.75" customHeight="1"/>
    <row r="2" spans="1:11" ht="15.75">
      <c r="A2" s="128" t="s">
        <v>276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ht="13.5" customHeight="1" thickBot="1"/>
    <row r="4" spans="1:17" s="9" customFormat="1" ht="22.5" customHeight="1">
      <c r="A4" s="134" t="s">
        <v>0</v>
      </c>
      <c r="B4" s="132" t="s">
        <v>281</v>
      </c>
      <c r="C4" s="132" t="s">
        <v>282</v>
      </c>
      <c r="D4" s="132" t="s">
        <v>290</v>
      </c>
      <c r="E4" s="132" t="s">
        <v>291</v>
      </c>
      <c r="F4" s="132" t="s">
        <v>292</v>
      </c>
      <c r="G4" s="132" t="s">
        <v>242</v>
      </c>
      <c r="H4" s="132" t="s">
        <v>274</v>
      </c>
      <c r="I4" s="129" t="s">
        <v>1</v>
      </c>
      <c r="J4" s="130"/>
      <c r="K4" s="131"/>
      <c r="M4" s="9">
        <v>2023</v>
      </c>
      <c r="N4" s="9">
        <v>2023</v>
      </c>
      <c r="O4" s="125">
        <v>45382</v>
      </c>
      <c r="P4" s="125">
        <v>45382</v>
      </c>
      <c r="Q4" s="125">
        <v>45382</v>
      </c>
    </row>
    <row r="5" spans="1:17" s="9" customFormat="1" ht="15" customHeight="1" thickBot="1">
      <c r="A5" s="135"/>
      <c r="B5" s="133"/>
      <c r="C5" s="133"/>
      <c r="D5" s="133"/>
      <c r="E5" s="133"/>
      <c r="F5" s="133"/>
      <c r="G5" s="133"/>
      <c r="H5" s="133"/>
      <c r="I5" s="8" t="s">
        <v>54</v>
      </c>
      <c r="J5" s="8" t="s">
        <v>55</v>
      </c>
      <c r="K5" s="52" t="s">
        <v>56</v>
      </c>
      <c r="L5" s="50" t="s">
        <v>155</v>
      </c>
      <c r="M5" s="16" t="s">
        <v>156</v>
      </c>
      <c r="N5" s="15" t="s">
        <v>157</v>
      </c>
      <c r="O5" s="11" t="s">
        <v>156</v>
      </c>
      <c r="P5" s="11" t="s">
        <v>157</v>
      </c>
      <c r="Q5" s="11" t="s">
        <v>158</v>
      </c>
    </row>
    <row r="6" spans="1:17" s="1" customFormat="1" ht="18.75" customHeight="1" thickTop="1">
      <c r="A6" s="57" t="s">
        <v>2</v>
      </c>
      <c r="B6" s="58">
        <f aca="true" t="shared" si="0" ref="B6:H6">SUM(B7:B15)</f>
        <v>73955635</v>
      </c>
      <c r="C6" s="58">
        <f t="shared" si="0"/>
        <v>71670797.66000001</v>
      </c>
      <c r="D6" s="58">
        <f t="shared" si="0"/>
        <v>75157889.39</v>
      </c>
      <c r="E6" s="58">
        <f t="shared" si="0"/>
        <v>10306705.830000002</v>
      </c>
      <c r="F6" s="58">
        <f t="shared" si="0"/>
        <v>10225555.350000001</v>
      </c>
      <c r="G6" s="58">
        <f t="shared" si="0"/>
        <v>6940635</v>
      </c>
      <c r="H6" s="58">
        <f t="shared" si="0"/>
        <v>17166190.35</v>
      </c>
      <c r="I6" s="59">
        <f>E6/D6</f>
        <v>0.13713405091137834</v>
      </c>
      <c r="J6" s="59">
        <f>F6/D6</f>
        <v>0.1360543175572536</v>
      </c>
      <c r="K6" s="60">
        <f>H6/D6</f>
        <v>0.22840170858076303</v>
      </c>
      <c r="L6" s="51" t="s">
        <v>267</v>
      </c>
      <c r="M6" s="123">
        <v>107830.42</v>
      </c>
      <c r="N6" s="123">
        <v>107830.42</v>
      </c>
      <c r="O6" s="123">
        <v>111366</v>
      </c>
      <c r="P6" s="123">
        <v>14598.04</v>
      </c>
      <c r="Q6" s="123">
        <v>14598.04</v>
      </c>
    </row>
    <row r="7" spans="1:17" s="1" customFormat="1" ht="13.5" customHeight="1">
      <c r="A7" s="121" t="s">
        <v>268</v>
      </c>
      <c r="B7" s="41">
        <f>+M6</f>
        <v>107830.42</v>
      </c>
      <c r="C7" s="41">
        <f>+N6</f>
        <v>107830.42</v>
      </c>
      <c r="D7" s="41">
        <f>+O6</f>
        <v>111366</v>
      </c>
      <c r="E7" s="41">
        <f>+P6</f>
        <v>14598.04</v>
      </c>
      <c r="F7" s="41">
        <f>+Q6</f>
        <v>14598.04</v>
      </c>
      <c r="G7" s="30">
        <v>7882</v>
      </c>
      <c r="H7" s="30">
        <f>SUM(F7:G7)</f>
        <v>22480.04</v>
      </c>
      <c r="I7" s="61">
        <f>E7/D7</f>
        <v>0.13108165867499955</v>
      </c>
      <c r="J7" s="61">
        <f>F7/D7</f>
        <v>0.13108165867499955</v>
      </c>
      <c r="K7" s="32">
        <f>H7/D7</f>
        <v>0.201857299355279</v>
      </c>
      <c r="L7" s="51" t="s">
        <v>227</v>
      </c>
      <c r="M7" s="123">
        <v>37916</v>
      </c>
      <c r="N7" s="123">
        <v>39695.4</v>
      </c>
      <c r="O7" s="123">
        <v>40502</v>
      </c>
      <c r="P7" s="123">
        <v>5637.7</v>
      </c>
      <c r="Q7" s="123">
        <v>5637.7</v>
      </c>
    </row>
    <row r="8" spans="1:17" s="1" customFormat="1" ht="13.5" customHeight="1">
      <c r="A8" s="121" t="s">
        <v>239</v>
      </c>
      <c r="B8" s="30">
        <f>M7+M8</f>
        <v>114311</v>
      </c>
      <c r="C8" s="30">
        <f>N7+N8</f>
        <v>111392.57999999999</v>
      </c>
      <c r="D8" s="30">
        <f>O7+O8</f>
        <v>113835</v>
      </c>
      <c r="E8" s="30">
        <f>P7+P8</f>
        <v>16915.51</v>
      </c>
      <c r="F8" s="30">
        <f>Q7+Q8</f>
        <v>16915.51</v>
      </c>
      <c r="G8" s="30">
        <v>8900</v>
      </c>
      <c r="H8" s="30">
        <f>SUM(F8:G8)</f>
        <v>25815.51</v>
      </c>
      <c r="I8" s="61">
        <f>E8/D8</f>
        <v>0.1485967408969122</v>
      </c>
      <c r="J8" s="61">
        <f>F8/D8</f>
        <v>0.1485967408969122</v>
      </c>
      <c r="K8" s="32">
        <f>H8/D8</f>
        <v>0.22678007642640663</v>
      </c>
      <c r="L8" s="51" t="s">
        <v>226</v>
      </c>
      <c r="M8" s="123">
        <v>76395</v>
      </c>
      <c r="N8" s="123">
        <v>71697.18</v>
      </c>
      <c r="O8" s="123">
        <v>73333</v>
      </c>
      <c r="P8" s="123">
        <v>11277.81</v>
      </c>
      <c r="Q8" s="123">
        <v>11277.81</v>
      </c>
    </row>
    <row r="9" spans="1:17" ht="12.75">
      <c r="A9" s="29" t="s">
        <v>240</v>
      </c>
      <c r="B9" s="30">
        <f>M9+M10</f>
        <v>36456697.77</v>
      </c>
      <c r="C9" s="30">
        <f>N9+N10</f>
        <v>36287261.97</v>
      </c>
      <c r="D9" s="30">
        <f>O9+O10</f>
        <v>37822504</v>
      </c>
      <c r="E9" s="30">
        <f>P9+P10</f>
        <v>5483328.5</v>
      </c>
      <c r="F9" s="30">
        <f>Q9+Q10</f>
        <v>5483328.5</v>
      </c>
      <c r="G9" s="30">
        <v>2918670</v>
      </c>
      <c r="H9" s="30">
        <f>SUM(F9:G9)</f>
        <v>8401998.5</v>
      </c>
      <c r="I9" s="61">
        <f>E9/D9</f>
        <v>0.14497529037210227</v>
      </c>
      <c r="J9" s="61">
        <f>F9/D9</f>
        <v>0.14497529037210227</v>
      </c>
      <c r="K9" s="32">
        <f>H9/D9</f>
        <v>0.22214284120374472</v>
      </c>
      <c r="L9" s="51" t="s">
        <v>159</v>
      </c>
      <c r="M9" s="123">
        <v>16064021.06</v>
      </c>
      <c r="N9" s="123">
        <v>14306622.36</v>
      </c>
      <c r="O9" s="123">
        <v>14851415</v>
      </c>
      <c r="P9" s="123">
        <v>2201537.62</v>
      </c>
      <c r="Q9" s="123">
        <v>2201537.62</v>
      </c>
    </row>
    <row r="10" spans="1:17" ht="12.75">
      <c r="A10" s="29" t="s">
        <v>3</v>
      </c>
      <c r="B10" s="30">
        <f>M11+M12</f>
        <v>13727818.63</v>
      </c>
      <c r="C10" s="30">
        <f>N11+N12</f>
        <v>13171403.42</v>
      </c>
      <c r="D10" s="30">
        <f>O11+O12</f>
        <v>13208157</v>
      </c>
      <c r="E10" s="30">
        <f>P11+P12</f>
        <v>1966754.35</v>
      </c>
      <c r="F10" s="30">
        <f>Q11+Q12</f>
        <v>1966754.35</v>
      </c>
      <c r="G10" s="30">
        <v>1186070</v>
      </c>
      <c r="H10" s="30">
        <f aca="true" t="shared" si="1" ref="H10:H15">SUM(F10:G10)</f>
        <v>3152824.35</v>
      </c>
      <c r="I10" s="61">
        <f aca="true" t="shared" si="2" ref="I10:I45">E10/D10</f>
        <v>0.1489045254383333</v>
      </c>
      <c r="J10" s="61">
        <f aca="true" t="shared" si="3" ref="J10:J45">F10/D10</f>
        <v>0.1489045254383333</v>
      </c>
      <c r="K10" s="32">
        <f aca="true" t="shared" si="4" ref="K10:K45">H10/D10</f>
        <v>0.23870282205155496</v>
      </c>
      <c r="L10" s="51" t="s">
        <v>160</v>
      </c>
      <c r="M10" s="123">
        <v>20392676.71</v>
      </c>
      <c r="N10" s="123">
        <v>21980639.61</v>
      </c>
      <c r="O10" s="123">
        <v>22971089</v>
      </c>
      <c r="P10" s="123">
        <v>3281790.88</v>
      </c>
      <c r="Q10" s="123">
        <v>3281790.88</v>
      </c>
    </row>
    <row r="11" spans="1:17" ht="12.75">
      <c r="A11" s="29" t="s">
        <v>4</v>
      </c>
      <c r="B11" s="30">
        <f>M13+M14</f>
        <v>8307963.04</v>
      </c>
      <c r="C11" s="30">
        <f>N13+N14</f>
        <v>7991864.78</v>
      </c>
      <c r="D11" s="30">
        <f>O13+O14</f>
        <v>8947498</v>
      </c>
      <c r="E11" s="30">
        <f>P13+P14</f>
        <v>1259849.23</v>
      </c>
      <c r="F11" s="30">
        <f>Q13+Q14</f>
        <v>1259849.23</v>
      </c>
      <c r="G11" s="30">
        <f>+AJUSTES!C8-G7-G8-G9-G10-G13</f>
        <v>638143</v>
      </c>
      <c r="H11" s="30">
        <f t="shared" si="1"/>
        <v>1897992.23</v>
      </c>
      <c r="I11" s="61">
        <f t="shared" si="2"/>
        <v>0.14080463946457433</v>
      </c>
      <c r="J11" s="61">
        <f t="shared" si="3"/>
        <v>0.14080463946457433</v>
      </c>
      <c r="K11" s="32">
        <f t="shared" si="4"/>
        <v>0.21212547127699832</v>
      </c>
      <c r="L11" s="51" t="s">
        <v>161</v>
      </c>
      <c r="M11" s="123">
        <v>10048024.63</v>
      </c>
      <c r="N11" s="123">
        <v>10556255.99</v>
      </c>
      <c r="O11" s="123">
        <v>10543272</v>
      </c>
      <c r="P11" s="123">
        <v>1602158.01</v>
      </c>
      <c r="Q11" s="123">
        <v>1602158.01</v>
      </c>
    </row>
    <row r="12" spans="1:17" ht="12.75">
      <c r="A12" s="29" t="s">
        <v>5</v>
      </c>
      <c r="B12" s="30">
        <f>M15+M16</f>
        <v>0</v>
      </c>
      <c r="C12" s="30">
        <f>N15+N16</f>
        <v>0</v>
      </c>
      <c r="D12" s="30">
        <f>O15+O16</f>
        <v>0</v>
      </c>
      <c r="E12" s="30">
        <f>P15+P16</f>
        <v>0</v>
      </c>
      <c r="F12" s="30">
        <f>Q15+Q16</f>
        <v>0</v>
      </c>
      <c r="G12" s="30"/>
      <c r="H12" s="30">
        <f t="shared" si="1"/>
        <v>0</v>
      </c>
      <c r="I12" s="61">
        <v>0</v>
      </c>
      <c r="J12" s="61">
        <v>0</v>
      </c>
      <c r="K12" s="32">
        <v>0</v>
      </c>
      <c r="L12" s="51" t="s">
        <v>162</v>
      </c>
      <c r="M12" s="123">
        <v>3679794</v>
      </c>
      <c r="N12" s="123">
        <v>2615147.43</v>
      </c>
      <c r="O12" s="123">
        <v>2664885</v>
      </c>
      <c r="P12" s="123">
        <v>364596.34</v>
      </c>
      <c r="Q12" s="123">
        <v>364596.34</v>
      </c>
    </row>
    <row r="13" spans="1:17" ht="12.75">
      <c r="A13" s="29" t="s">
        <v>57</v>
      </c>
      <c r="B13" s="30">
        <f>M17+M18</f>
        <v>3702943</v>
      </c>
      <c r="C13" s="30">
        <f>N17+N18</f>
        <v>3438892.29</v>
      </c>
      <c r="D13" s="30">
        <f>O17+O18</f>
        <v>3553563</v>
      </c>
      <c r="E13" s="30">
        <f>P17+P18</f>
        <v>570510.25</v>
      </c>
      <c r="F13" s="30">
        <f>Q17+Q18</f>
        <v>570510.25</v>
      </c>
      <c r="G13" s="30">
        <v>316920</v>
      </c>
      <c r="H13" s="30">
        <f t="shared" si="1"/>
        <v>887430.25</v>
      </c>
      <c r="I13" s="61">
        <f t="shared" si="2"/>
        <v>0.16054597878242205</v>
      </c>
      <c r="J13" s="61">
        <f t="shared" si="3"/>
        <v>0.16054597878242205</v>
      </c>
      <c r="K13" s="32">
        <f t="shared" si="4"/>
        <v>0.24972970790161875</v>
      </c>
      <c r="L13" s="51" t="s">
        <v>163</v>
      </c>
      <c r="M13" s="123">
        <v>7939975.04</v>
      </c>
      <c r="N13" s="123">
        <v>7268744.37</v>
      </c>
      <c r="O13" s="123">
        <v>8089457</v>
      </c>
      <c r="P13" s="123">
        <v>1175093.77</v>
      </c>
      <c r="Q13" s="123">
        <v>1175093.77</v>
      </c>
    </row>
    <row r="14" spans="1:17" ht="12.75">
      <c r="A14" s="29" t="s">
        <v>6</v>
      </c>
      <c r="B14" s="30">
        <f>M19+M20</f>
        <v>11099144.14</v>
      </c>
      <c r="C14" s="30">
        <f>N19+N20</f>
        <v>10157537.05</v>
      </c>
      <c r="D14" s="30">
        <f>O19+O20</f>
        <v>10987204</v>
      </c>
      <c r="E14" s="30">
        <f>P19+P20</f>
        <v>889622.55</v>
      </c>
      <c r="F14" s="30">
        <f>Q19+Q20</f>
        <v>889622.55</v>
      </c>
      <c r="G14" s="30">
        <f>+AJUSTES!C9</f>
        <v>1864050</v>
      </c>
      <c r="H14" s="30">
        <f t="shared" si="1"/>
        <v>2753672.55</v>
      </c>
      <c r="I14" s="61">
        <f t="shared" si="2"/>
        <v>0.08096896626293641</v>
      </c>
      <c r="J14" s="61">
        <f t="shared" si="3"/>
        <v>0.08096896626293641</v>
      </c>
      <c r="K14" s="32">
        <f t="shared" si="4"/>
        <v>0.2506254138905585</v>
      </c>
      <c r="L14" s="51" t="s">
        <v>164</v>
      </c>
      <c r="M14" s="123">
        <v>367988</v>
      </c>
      <c r="N14" s="123">
        <v>723120.41</v>
      </c>
      <c r="O14" s="123">
        <v>858041</v>
      </c>
      <c r="P14" s="123">
        <v>84755.46</v>
      </c>
      <c r="Q14" s="123">
        <v>84755.46</v>
      </c>
    </row>
    <row r="15" spans="1:17" ht="12.75">
      <c r="A15" s="29" t="s">
        <v>7</v>
      </c>
      <c r="B15" s="30">
        <f>M21+M22+M23+M24+M25</f>
        <v>438927</v>
      </c>
      <c r="C15" s="30">
        <f>N21+N22+N23+N24+N25</f>
        <v>404615.14999999997</v>
      </c>
      <c r="D15" s="30">
        <f>O21+O22+O23+O24+O25</f>
        <v>413762.39</v>
      </c>
      <c r="E15" s="30">
        <f>P21+P22+P23+P24+P25</f>
        <v>105127.4</v>
      </c>
      <c r="F15" s="30">
        <f>Q21+Q22+Q23+Q24+Q25</f>
        <v>23976.92</v>
      </c>
      <c r="G15" s="30"/>
      <c r="H15" s="30">
        <f t="shared" si="1"/>
        <v>23976.92</v>
      </c>
      <c r="I15" s="61">
        <f t="shared" si="2"/>
        <v>0.25407674196777524</v>
      </c>
      <c r="J15" s="61">
        <f t="shared" si="3"/>
        <v>0.057948524514274964</v>
      </c>
      <c r="K15" s="32">
        <f t="shared" si="4"/>
        <v>0.057948524514274964</v>
      </c>
      <c r="L15" s="51" t="s">
        <v>165</v>
      </c>
      <c r="M15" s="123"/>
      <c r="N15" s="123"/>
      <c r="O15" s="123"/>
      <c r="P15" s="123"/>
      <c r="Q15" s="123"/>
    </row>
    <row r="16" spans="1:17" s="1" customFormat="1" ht="19.5" customHeight="1">
      <c r="A16" s="62" t="s">
        <v>11</v>
      </c>
      <c r="B16" s="63">
        <f aca="true" t="shared" si="5" ref="B16:H16">SUM(B17:B21)</f>
        <v>23430696.72</v>
      </c>
      <c r="C16" s="63">
        <f t="shared" si="5"/>
        <v>19720414.47</v>
      </c>
      <c r="D16" s="63">
        <f t="shared" si="5"/>
        <v>22983989.18</v>
      </c>
      <c r="E16" s="63">
        <f t="shared" si="5"/>
        <v>12736832.280000003</v>
      </c>
      <c r="F16" s="63">
        <f t="shared" si="5"/>
        <v>2824884.1900000004</v>
      </c>
      <c r="G16" s="63">
        <f t="shared" si="5"/>
        <v>412215.5</v>
      </c>
      <c r="H16" s="63">
        <f t="shared" si="5"/>
        <v>3237099.6900000004</v>
      </c>
      <c r="I16" s="64">
        <f t="shared" si="2"/>
        <v>0.5541610805787894</v>
      </c>
      <c r="J16" s="64">
        <f t="shared" si="3"/>
        <v>0.12290660980897662</v>
      </c>
      <c r="K16" s="65">
        <f t="shared" si="4"/>
        <v>0.1408415077403896</v>
      </c>
      <c r="L16" s="51" t="s">
        <v>225</v>
      </c>
      <c r="M16" s="123"/>
      <c r="N16" s="123"/>
      <c r="O16" s="123"/>
      <c r="P16" s="123"/>
      <c r="Q16" s="123"/>
    </row>
    <row r="17" spans="1:17" ht="12.75">
      <c r="A17" s="29" t="s">
        <v>269</v>
      </c>
      <c r="B17" s="30">
        <f>M26+M27+M28+M29</f>
        <v>459984.08</v>
      </c>
      <c r="C17" s="30">
        <f>N26+N27+N28+N29</f>
        <v>580181.01</v>
      </c>
      <c r="D17" s="30">
        <f>O26+O27+O28+O29</f>
        <v>558721.03</v>
      </c>
      <c r="E17" s="30">
        <f>P26+P27+P28+P29</f>
        <v>446409.72</v>
      </c>
      <c r="F17" s="30">
        <f>Q26+Q27+Q28+Q29</f>
        <v>66497.49</v>
      </c>
      <c r="G17" s="30"/>
      <c r="H17" s="30">
        <f>SUM(F17:G17)</f>
        <v>66497.49</v>
      </c>
      <c r="I17" s="61">
        <f t="shared" si="2"/>
        <v>0.798984996143782</v>
      </c>
      <c r="J17" s="61">
        <f t="shared" si="3"/>
        <v>0.11901733858129522</v>
      </c>
      <c r="K17" s="32">
        <f t="shared" si="4"/>
        <v>0.11901733858129522</v>
      </c>
      <c r="L17" s="51" t="s">
        <v>166</v>
      </c>
      <c r="M17" s="123">
        <v>3702943</v>
      </c>
      <c r="N17" s="123">
        <v>3438892.29</v>
      </c>
      <c r="O17" s="123">
        <v>3553563</v>
      </c>
      <c r="P17" s="123">
        <v>570510.25</v>
      </c>
      <c r="Q17" s="123">
        <v>570510.25</v>
      </c>
    </row>
    <row r="18" spans="1:17" ht="12.75">
      <c r="A18" s="29" t="s">
        <v>270</v>
      </c>
      <c r="B18" s="30">
        <f>M30+M31+M32++M33+M34+M35</f>
        <v>3360647.2800000003</v>
      </c>
      <c r="C18" s="30">
        <f>N30+N31+N32++N33+N34+N35</f>
        <v>2854537.25</v>
      </c>
      <c r="D18" s="30">
        <f>O30+O31+O32++O33+O34+O35</f>
        <v>3820471.1399999997</v>
      </c>
      <c r="E18" s="30">
        <f>P30+P31+P32++P33+P34+P35</f>
        <v>1787248.15</v>
      </c>
      <c r="F18" s="30">
        <f>Q30+Q31+Q32++Q33+Q34+Q35</f>
        <v>418799.92</v>
      </c>
      <c r="G18" s="30"/>
      <c r="H18" s="30">
        <f>SUM(F18:G18)</f>
        <v>418799.92</v>
      </c>
      <c r="I18" s="61">
        <f t="shared" si="2"/>
        <v>0.46780831067866674</v>
      </c>
      <c r="J18" s="61">
        <f t="shared" si="3"/>
        <v>0.10961996692376533</v>
      </c>
      <c r="K18" s="32">
        <f t="shared" si="4"/>
        <v>0.10961996692376533</v>
      </c>
      <c r="L18" s="51" t="s">
        <v>167</v>
      </c>
      <c r="M18" s="123"/>
      <c r="N18" s="123"/>
      <c r="O18" s="123"/>
      <c r="P18" s="123"/>
      <c r="Q18" s="123"/>
    </row>
    <row r="19" spans="1:17" ht="12.75">
      <c r="A19" s="29" t="s">
        <v>8</v>
      </c>
      <c r="B19" s="30">
        <f>M36+M37+M38+M39+M40+M41+M42+M43</f>
        <v>19110357.32</v>
      </c>
      <c r="C19" s="30">
        <f>N36+N37+N38+N39+N40+N41+N42+N43</f>
        <v>15736344.59</v>
      </c>
      <c r="D19" s="30">
        <f>O36+O37+O38+O39+O40+O41+O42+O43</f>
        <v>17997797.009999998</v>
      </c>
      <c r="E19" s="30">
        <f>P36+P37+P38+P39+P40+P41+P42+P43</f>
        <v>10466112.670000002</v>
      </c>
      <c r="F19" s="30">
        <f>Q36+Q37+Q38+Q39+Q40+Q41+Q42+Q43</f>
        <v>2302525.04</v>
      </c>
      <c r="G19" s="30">
        <f>+AJUSTES!C11</f>
        <v>412215.5</v>
      </c>
      <c r="H19" s="30">
        <f>SUM(F19:G19)</f>
        <v>2714740.54</v>
      </c>
      <c r="I19" s="61">
        <f t="shared" si="2"/>
        <v>0.5815218753820139</v>
      </c>
      <c r="J19" s="61">
        <f t="shared" si="3"/>
        <v>0.1279337153719793</v>
      </c>
      <c r="K19" s="32">
        <f t="shared" si="4"/>
        <v>0.1508373796243855</v>
      </c>
      <c r="L19" s="51" t="s">
        <v>168</v>
      </c>
      <c r="M19" s="123">
        <v>8130856.14</v>
      </c>
      <c r="N19" s="123">
        <v>6659920</v>
      </c>
      <c r="O19" s="123">
        <v>6086659</v>
      </c>
      <c r="P19" s="123">
        <v>576372.14</v>
      </c>
      <c r="Q19" s="123">
        <v>576372.14</v>
      </c>
    </row>
    <row r="20" spans="1:17" ht="12.75">
      <c r="A20" s="29" t="s">
        <v>19</v>
      </c>
      <c r="B20" s="30">
        <f>M44+M45+M46</f>
        <v>409300</v>
      </c>
      <c r="C20" s="30">
        <f>N44+N45+N46</f>
        <v>447290.06</v>
      </c>
      <c r="D20" s="30">
        <f>O44+O45+O46</f>
        <v>517000</v>
      </c>
      <c r="E20" s="30">
        <f>P44+P45+P46</f>
        <v>30967.1</v>
      </c>
      <c r="F20" s="30">
        <f>Q44+Q45+Q46</f>
        <v>30967.1</v>
      </c>
      <c r="G20" s="30"/>
      <c r="H20" s="30">
        <f>SUM(F20:G20)</f>
        <v>30967.1</v>
      </c>
      <c r="I20" s="61">
        <f t="shared" si="2"/>
        <v>0.05989767891682785</v>
      </c>
      <c r="J20" s="61">
        <f t="shared" si="3"/>
        <v>0.05989767891682785</v>
      </c>
      <c r="K20" s="32">
        <f t="shared" si="4"/>
        <v>0.05989767891682785</v>
      </c>
      <c r="L20" s="51" t="s">
        <v>169</v>
      </c>
      <c r="M20" s="123">
        <v>2968288</v>
      </c>
      <c r="N20" s="123">
        <v>3497617.05</v>
      </c>
      <c r="O20" s="123">
        <v>4900545</v>
      </c>
      <c r="P20" s="123">
        <v>313250.41</v>
      </c>
      <c r="Q20" s="123">
        <v>313250.41</v>
      </c>
    </row>
    <row r="21" spans="1:17" ht="12.75">
      <c r="A21" s="29" t="s">
        <v>9</v>
      </c>
      <c r="B21" s="30">
        <f>M47</f>
        <v>90408.04</v>
      </c>
      <c r="C21" s="30">
        <f>N47</f>
        <v>102061.56</v>
      </c>
      <c r="D21" s="30">
        <f>O47</f>
        <v>90000</v>
      </c>
      <c r="E21" s="30">
        <f>P47</f>
        <v>6094.64</v>
      </c>
      <c r="F21" s="30">
        <f>Q47</f>
        <v>6094.64</v>
      </c>
      <c r="G21" s="30"/>
      <c r="H21" s="30">
        <f>SUM(F21:G21)</f>
        <v>6094.64</v>
      </c>
      <c r="I21" s="61">
        <f t="shared" si="2"/>
        <v>0.06771822222222222</v>
      </c>
      <c r="J21" s="61">
        <f t="shared" si="3"/>
        <v>0.06771822222222222</v>
      </c>
      <c r="K21" s="32">
        <f t="shared" si="4"/>
        <v>0.06771822222222222</v>
      </c>
      <c r="L21" s="51" t="s">
        <v>170</v>
      </c>
      <c r="M21" s="123">
        <v>90000</v>
      </c>
      <c r="N21" s="123">
        <v>49776.97</v>
      </c>
      <c r="O21" s="123">
        <v>61511</v>
      </c>
      <c r="P21" s="123">
        <v>6411.48</v>
      </c>
      <c r="Q21" s="123">
        <v>6411.48</v>
      </c>
    </row>
    <row r="22" spans="1:17" s="1" customFormat="1" ht="18" customHeight="1">
      <c r="A22" s="62" t="s">
        <v>10</v>
      </c>
      <c r="B22" s="63">
        <f aca="true" t="shared" si="6" ref="B22:H22">SUM(B23:B24)</f>
        <v>110443.62</v>
      </c>
      <c r="C22" s="63">
        <f t="shared" si="6"/>
        <v>102720.19</v>
      </c>
      <c r="D22" s="63">
        <f t="shared" si="6"/>
        <v>50268.62</v>
      </c>
      <c r="E22" s="63">
        <f t="shared" si="6"/>
        <v>8149.89</v>
      </c>
      <c r="F22" s="63">
        <f t="shared" si="6"/>
        <v>8131.27</v>
      </c>
      <c r="G22" s="63">
        <f t="shared" si="6"/>
        <v>0</v>
      </c>
      <c r="H22" s="63">
        <f t="shared" si="6"/>
        <v>8131.27</v>
      </c>
      <c r="I22" s="64">
        <f t="shared" si="2"/>
        <v>0.1621267900332255</v>
      </c>
      <c r="J22" s="64">
        <f t="shared" si="3"/>
        <v>0.16175638002395928</v>
      </c>
      <c r="K22" s="65">
        <f t="shared" si="4"/>
        <v>0.16175638002395928</v>
      </c>
      <c r="L22" s="51" t="s">
        <v>171</v>
      </c>
      <c r="M22" s="123">
        <v>229500</v>
      </c>
      <c r="N22" s="123">
        <v>210444.2</v>
      </c>
      <c r="O22" s="123">
        <v>229500</v>
      </c>
      <c r="P22" s="123">
        <v>120</v>
      </c>
      <c r="Q22" s="123">
        <v>120</v>
      </c>
    </row>
    <row r="23" spans="1:17" ht="12.75">
      <c r="A23" s="66" t="s">
        <v>58</v>
      </c>
      <c r="B23" s="30">
        <f>M48+M49</f>
        <v>443.62</v>
      </c>
      <c r="C23" s="30">
        <f>N48+N49</f>
        <v>439.72</v>
      </c>
      <c r="D23" s="30">
        <f>O48+O49</f>
        <v>268.62</v>
      </c>
      <c r="E23" s="30">
        <f>P48+P49</f>
        <v>18.62</v>
      </c>
      <c r="F23" s="30">
        <f>Q48+Q49</f>
        <v>0</v>
      </c>
      <c r="G23" s="30"/>
      <c r="H23" s="30">
        <f>SUM(F23:G23)</f>
        <v>0</v>
      </c>
      <c r="I23" s="61">
        <f t="shared" si="2"/>
        <v>0.06931725113543295</v>
      </c>
      <c r="J23" s="61">
        <f t="shared" si="3"/>
        <v>0</v>
      </c>
      <c r="K23" s="32">
        <f t="shared" si="4"/>
        <v>0</v>
      </c>
      <c r="L23" s="122" t="s">
        <v>257</v>
      </c>
      <c r="M23" s="123">
        <v>26602</v>
      </c>
      <c r="N23" s="123">
        <v>19476.08</v>
      </c>
      <c r="O23" s="123">
        <v>16601</v>
      </c>
      <c r="P23" s="123">
        <v>16601.14</v>
      </c>
      <c r="Q23" s="123">
        <v>16601.14</v>
      </c>
    </row>
    <row r="24" spans="1:17" ht="12.75">
      <c r="A24" s="66" t="s">
        <v>59</v>
      </c>
      <c r="B24" s="30">
        <f>M50</f>
        <v>110000</v>
      </c>
      <c r="C24" s="30">
        <f>N50</f>
        <v>102280.47</v>
      </c>
      <c r="D24" s="30">
        <f>O50</f>
        <v>50000</v>
      </c>
      <c r="E24" s="30">
        <f>P50</f>
        <v>8131.27</v>
      </c>
      <c r="F24" s="30">
        <f>Q50</f>
        <v>8131.27</v>
      </c>
      <c r="G24" s="30"/>
      <c r="H24" s="30">
        <f>SUM(F24:G24)</f>
        <v>8131.27</v>
      </c>
      <c r="I24" s="61">
        <f t="shared" si="2"/>
        <v>0.1626254</v>
      </c>
      <c r="J24" s="61">
        <f t="shared" si="3"/>
        <v>0.1626254</v>
      </c>
      <c r="K24" s="32">
        <f t="shared" si="4"/>
        <v>0.1626254</v>
      </c>
      <c r="L24" s="122" t="s">
        <v>258</v>
      </c>
      <c r="M24" s="123">
        <v>53825</v>
      </c>
      <c r="N24" s="123">
        <v>53825.09</v>
      </c>
      <c r="O24" s="123">
        <v>81150.39</v>
      </c>
      <c r="P24" s="123">
        <v>81150.48</v>
      </c>
      <c r="Q24" s="123">
        <v>0</v>
      </c>
    </row>
    <row r="25" spans="1:17" s="1" customFormat="1" ht="16.5" customHeight="1">
      <c r="A25" s="62" t="s">
        <v>12</v>
      </c>
      <c r="B25" s="63">
        <f aca="true" t="shared" si="7" ref="B25:H25">SUM(B26:B30)</f>
        <v>4738806</v>
      </c>
      <c r="C25" s="63">
        <f t="shared" si="7"/>
        <v>4326080.399999999</v>
      </c>
      <c r="D25" s="63">
        <f t="shared" si="7"/>
        <v>4622500</v>
      </c>
      <c r="E25" s="63">
        <f t="shared" si="7"/>
        <v>430446.33</v>
      </c>
      <c r="F25" s="63">
        <f t="shared" si="7"/>
        <v>430446.33</v>
      </c>
      <c r="G25" s="63">
        <f t="shared" si="7"/>
        <v>54166</v>
      </c>
      <c r="H25" s="63">
        <f t="shared" si="7"/>
        <v>484612.33</v>
      </c>
      <c r="I25" s="64">
        <f t="shared" si="2"/>
        <v>0.09311981179015684</v>
      </c>
      <c r="J25" s="64">
        <f t="shared" si="3"/>
        <v>0.09311981179015684</v>
      </c>
      <c r="K25" s="65">
        <f t="shared" si="4"/>
        <v>0.1048377133585722</v>
      </c>
      <c r="L25" s="51" t="s">
        <v>172</v>
      </c>
      <c r="M25" s="123">
        <v>39000</v>
      </c>
      <c r="N25" s="123">
        <v>71092.81</v>
      </c>
      <c r="O25" s="123">
        <v>25000</v>
      </c>
      <c r="P25" s="123">
        <v>844.3</v>
      </c>
      <c r="Q25" s="123">
        <v>844.3</v>
      </c>
    </row>
    <row r="26" spans="1:17" ht="12.75">
      <c r="A26" s="29" t="s">
        <v>13</v>
      </c>
      <c r="B26" s="30">
        <f aca="true" t="shared" si="8" ref="B26:F29">M52</f>
        <v>150000</v>
      </c>
      <c r="C26" s="30">
        <f t="shared" si="8"/>
        <v>128686.28</v>
      </c>
      <c r="D26" s="30">
        <f t="shared" si="8"/>
        <v>0</v>
      </c>
      <c r="E26" s="30">
        <f t="shared" si="8"/>
        <v>15049.5</v>
      </c>
      <c r="F26" s="30">
        <f t="shared" si="8"/>
        <v>15049.5</v>
      </c>
      <c r="G26" s="30"/>
      <c r="H26" s="30">
        <f>SUM(F26:G26)</f>
        <v>15049.5</v>
      </c>
      <c r="I26" s="61" t="e">
        <f t="shared" si="2"/>
        <v>#DIV/0!</v>
      </c>
      <c r="J26" s="61" t="e">
        <f t="shared" si="3"/>
        <v>#DIV/0!</v>
      </c>
      <c r="K26" s="32" t="e">
        <f t="shared" si="4"/>
        <v>#DIV/0!</v>
      </c>
      <c r="L26" s="51" t="s">
        <v>173</v>
      </c>
      <c r="M26" s="123">
        <v>4500</v>
      </c>
      <c r="N26" s="123">
        <v>15723.46</v>
      </c>
      <c r="O26" s="123">
        <v>13000</v>
      </c>
      <c r="P26" s="123">
        <v>966.06</v>
      </c>
      <c r="Q26" s="123">
        <v>966.06</v>
      </c>
    </row>
    <row r="27" spans="1:17" ht="12.75">
      <c r="A27" s="29" t="s">
        <v>60</v>
      </c>
      <c r="B27" s="30">
        <f t="shared" si="8"/>
        <v>200200</v>
      </c>
      <c r="C27" s="30">
        <f t="shared" si="8"/>
        <v>148209.2</v>
      </c>
      <c r="D27" s="30">
        <f t="shared" si="8"/>
        <v>281000</v>
      </c>
      <c r="E27" s="30">
        <f t="shared" si="8"/>
        <v>4072.36</v>
      </c>
      <c r="F27" s="30">
        <f t="shared" si="8"/>
        <v>4072.36</v>
      </c>
      <c r="G27" s="30"/>
      <c r="H27" s="30">
        <f>SUM(F27:G27)</f>
        <v>4072.36</v>
      </c>
      <c r="I27" s="61">
        <f t="shared" si="2"/>
        <v>0.01449238434163701</v>
      </c>
      <c r="J27" s="61">
        <f t="shared" si="3"/>
        <v>0.01449238434163701</v>
      </c>
      <c r="K27" s="32">
        <f t="shared" si="4"/>
        <v>0.01449238434163701</v>
      </c>
      <c r="L27" s="51" t="s">
        <v>174</v>
      </c>
      <c r="M27" s="123">
        <v>11500</v>
      </c>
      <c r="N27" s="123">
        <v>5853.04</v>
      </c>
      <c r="O27" s="123">
        <v>11000</v>
      </c>
      <c r="P27" s="123">
        <v>0</v>
      </c>
      <c r="Q27" s="123">
        <v>0</v>
      </c>
    </row>
    <row r="28" spans="1:17" ht="12.75">
      <c r="A28" s="29" t="s">
        <v>61</v>
      </c>
      <c r="B28" s="30">
        <f t="shared" si="8"/>
        <v>359324</v>
      </c>
      <c r="C28" s="30">
        <f t="shared" si="8"/>
        <v>265880.36</v>
      </c>
      <c r="D28" s="30">
        <f t="shared" si="8"/>
        <v>281700</v>
      </c>
      <c r="E28" s="30">
        <f t="shared" si="8"/>
        <v>23339.75</v>
      </c>
      <c r="F28" s="30">
        <f t="shared" si="8"/>
        <v>23339.75</v>
      </c>
      <c r="G28" s="30"/>
      <c r="H28" s="30">
        <f>SUM(F28:G28)</f>
        <v>23339.75</v>
      </c>
      <c r="I28" s="61">
        <f t="shared" si="2"/>
        <v>0.08285321263755768</v>
      </c>
      <c r="J28" s="61">
        <f t="shared" si="3"/>
        <v>0.08285321263755768</v>
      </c>
      <c r="K28" s="32">
        <f t="shared" si="4"/>
        <v>0.08285321263755768</v>
      </c>
      <c r="L28" s="51" t="s">
        <v>175</v>
      </c>
      <c r="M28" s="123">
        <v>433984.08</v>
      </c>
      <c r="N28" s="123">
        <v>555921.52</v>
      </c>
      <c r="O28" s="123">
        <v>524721.03</v>
      </c>
      <c r="P28" s="123">
        <v>445344.8</v>
      </c>
      <c r="Q28" s="123">
        <v>65432.57</v>
      </c>
    </row>
    <row r="29" spans="1:17" ht="12.75">
      <c r="A29" s="29" t="s">
        <v>62</v>
      </c>
      <c r="B29" s="30">
        <f t="shared" si="8"/>
        <v>2547600</v>
      </c>
      <c r="C29" s="30">
        <f t="shared" si="8"/>
        <v>2440642.44</v>
      </c>
      <c r="D29" s="30">
        <f t="shared" si="8"/>
        <v>2455000</v>
      </c>
      <c r="E29" s="30">
        <f t="shared" si="8"/>
        <v>281267.52</v>
      </c>
      <c r="F29" s="30">
        <f t="shared" si="8"/>
        <v>281267.52</v>
      </c>
      <c r="G29" s="30">
        <f>+AJUSTES!C12</f>
        <v>54166</v>
      </c>
      <c r="H29" s="30">
        <f>SUM(F29:G29)</f>
        <v>335433.52</v>
      </c>
      <c r="I29" s="61">
        <f t="shared" si="2"/>
        <v>0.11456925458248474</v>
      </c>
      <c r="J29" s="61">
        <f t="shared" si="3"/>
        <v>0.11456925458248474</v>
      </c>
      <c r="K29" s="32">
        <f t="shared" si="4"/>
        <v>0.1366327983706721</v>
      </c>
      <c r="L29" s="51" t="s">
        <v>176</v>
      </c>
      <c r="M29" s="123">
        <v>10000</v>
      </c>
      <c r="N29" s="123">
        <v>2682.99</v>
      </c>
      <c r="O29" s="123">
        <v>10000</v>
      </c>
      <c r="P29" s="123">
        <v>98.86</v>
      </c>
      <c r="Q29" s="123">
        <v>98.86</v>
      </c>
    </row>
    <row r="30" spans="1:17" ht="13.5" thickBot="1">
      <c r="A30" s="37" t="s">
        <v>71</v>
      </c>
      <c r="B30" s="38">
        <f>M51+M56+M57+M58+M59</f>
        <v>1481682</v>
      </c>
      <c r="C30" s="38">
        <f>N51+N56+N57+N58+N59</f>
        <v>1342662.1199999999</v>
      </c>
      <c r="D30" s="38">
        <f>O51+O56+O57+O58+O59</f>
        <v>1604800</v>
      </c>
      <c r="E30" s="38">
        <f>P51+P56+P57+P58+P59</f>
        <v>106717.2</v>
      </c>
      <c r="F30" s="38">
        <f>Q51+Q56+Q57+Q58+Q59</f>
        <v>106717.2</v>
      </c>
      <c r="G30" s="38"/>
      <c r="H30" s="30">
        <f>SUM(F30:G30)</f>
        <v>106717.2</v>
      </c>
      <c r="I30" s="67">
        <f t="shared" si="2"/>
        <v>0.06649875373878365</v>
      </c>
      <c r="J30" s="67">
        <f t="shared" si="3"/>
        <v>0.06649875373878365</v>
      </c>
      <c r="K30" s="49">
        <f t="shared" si="4"/>
        <v>0.06649875373878365</v>
      </c>
      <c r="L30" s="51" t="s">
        <v>177</v>
      </c>
      <c r="M30" s="123">
        <v>1097309.43</v>
      </c>
      <c r="N30" s="123">
        <v>999930.53</v>
      </c>
      <c r="O30" s="123">
        <v>1292712.23</v>
      </c>
      <c r="P30" s="123">
        <v>704617.75</v>
      </c>
      <c r="Q30" s="123">
        <v>148640.26</v>
      </c>
    </row>
    <row r="31" spans="1:17" s="1" customFormat="1" ht="13.5" thickBot="1">
      <c r="A31" s="114" t="s">
        <v>66</v>
      </c>
      <c r="B31" s="68">
        <f>B6+B16+B25+B22</f>
        <v>102235581.34</v>
      </c>
      <c r="C31" s="69">
        <f>C6+C16+C25+C22</f>
        <v>95820012.72000001</v>
      </c>
      <c r="D31" s="69">
        <f>D6+D16+D25+D22</f>
        <v>102814647.19</v>
      </c>
      <c r="E31" s="69">
        <f>E6+E16+E22+E25</f>
        <v>23482134.330000006</v>
      </c>
      <c r="F31" s="69">
        <f>F6+F16+F22+F25</f>
        <v>13489017.140000002</v>
      </c>
      <c r="G31" s="69">
        <f>G6+G16+G25+G22</f>
        <v>7407016.5</v>
      </c>
      <c r="H31" s="70">
        <f>H6+H16+H25+H22</f>
        <v>20896033.64</v>
      </c>
      <c r="I31" s="71">
        <f t="shared" si="2"/>
        <v>0.2283928892602759</v>
      </c>
      <c r="J31" s="72">
        <f t="shared" si="3"/>
        <v>0.13119742671559717</v>
      </c>
      <c r="K31" s="73">
        <f t="shared" si="4"/>
        <v>0.20323985162721445</v>
      </c>
      <c r="L31" s="51" t="s">
        <v>178</v>
      </c>
      <c r="M31" s="123">
        <v>1012875.2</v>
      </c>
      <c r="N31" s="123">
        <v>940218.61</v>
      </c>
      <c r="O31" s="123">
        <v>1189482.15</v>
      </c>
      <c r="P31" s="123">
        <v>567163.98</v>
      </c>
      <c r="Q31" s="123">
        <v>123842.57</v>
      </c>
    </row>
    <row r="32" spans="1:17" s="1" customFormat="1" ht="18.75" customHeight="1">
      <c r="A32" s="74" t="s">
        <v>14</v>
      </c>
      <c r="B32" s="75">
        <f aca="true" t="shared" si="9" ref="B32:H32">SUM(B33:B35)</f>
        <v>44743904.349999994</v>
      </c>
      <c r="C32" s="75">
        <f t="shared" si="9"/>
        <v>26593212.349999998</v>
      </c>
      <c r="D32" s="75">
        <f t="shared" si="9"/>
        <v>50387168.58</v>
      </c>
      <c r="E32" s="75">
        <f t="shared" si="9"/>
        <v>17323383.150000002</v>
      </c>
      <c r="F32" s="75">
        <f t="shared" si="9"/>
        <v>3580074.23</v>
      </c>
      <c r="G32" s="75">
        <f t="shared" si="9"/>
        <v>70903.33</v>
      </c>
      <c r="H32" s="75">
        <f t="shared" si="9"/>
        <v>3650977.56</v>
      </c>
      <c r="I32" s="76">
        <f t="shared" si="2"/>
        <v>0.34380544964529147</v>
      </c>
      <c r="J32" s="76">
        <f t="shared" si="3"/>
        <v>0.07105130792010858</v>
      </c>
      <c r="K32" s="77">
        <f t="shared" si="4"/>
        <v>0.07245847827712966</v>
      </c>
      <c r="L32" s="51" t="s">
        <v>179</v>
      </c>
      <c r="M32" s="123">
        <v>6200</v>
      </c>
      <c r="N32" s="123">
        <v>4604.48</v>
      </c>
      <c r="O32" s="123">
        <v>7100</v>
      </c>
      <c r="P32" s="123">
        <v>1966.24</v>
      </c>
      <c r="Q32" s="123">
        <v>1966.24</v>
      </c>
    </row>
    <row r="33" spans="1:17" ht="12.75">
      <c r="A33" s="29" t="s">
        <v>15</v>
      </c>
      <c r="B33" s="30">
        <f>M60+M61+M62+M63+M64+M65+M66</f>
        <v>16292603.36</v>
      </c>
      <c r="C33" s="30">
        <f>N60+N61+N62+N63+N64+N65+N66</f>
        <v>13660126.569999998</v>
      </c>
      <c r="D33" s="30">
        <f>O60+O61+O62+O63+O64+O65+O66</f>
        <v>21746507.419999998</v>
      </c>
      <c r="E33" s="30">
        <f>P60+P61+P62+P63+P64+P65+P66</f>
        <v>15979586.470000003</v>
      </c>
      <c r="F33" s="30">
        <f>Q60+Q61+Q62+Q63+Q64+Q65+Q66</f>
        <v>2605463.69</v>
      </c>
      <c r="G33" s="30"/>
      <c r="H33" s="30">
        <f>SUM(F33:G33)</f>
        <v>2605463.69</v>
      </c>
      <c r="I33" s="61">
        <f t="shared" si="2"/>
        <v>0.734811625672993</v>
      </c>
      <c r="J33" s="61">
        <f t="shared" si="3"/>
        <v>0.11981067302806457</v>
      </c>
      <c r="K33" s="32">
        <f t="shared" si="4"/>
        <v>0.11981067302806457</v>
      </c>
      <c r="L33" s="51" t="s">
        <v>180</v>
      </c>
      <c r="M33" s="123">
        <v>26213.06</v>
      </c>
      <c r="N33" s="123">
        <v>20704.22</v>
      </c>
      <c r="O33" s="123">
        <v>27454.13</v>
      </c>
      <c r="P33" s="123">
        <v>14419.53</v>
      </c>
      <c r="Q33" s="123">
        <v>2238.02</v>
      </c>
    </row>
    <row r="34" spans="1:17" ht="12.75">
      <c r="A34" s="29" t="s">
        <v>63</v>
      </c>
      <c r="B34" s="30">
        <f>M68+M67</f>
        <v>1163243.56</v>
      </c>
      <c r="C34" s="30">
        <f>N68+N67</f>
        <v>666330.5800000001</v>
      </c>
      <c r="D34" s="30">
        <f>O68+O67</f>
        <v>837386.53</v>
      </c>
      <c r="E34" s="30">
        <f>P68+P67</f>
        <v>235115.93</v>
      </c>
      <c r="F34" s="30">
        <f>Q68+Q67</f>
        <v>19011.66</v>
      </c>
      <c r="G34" s="30"/>
      <c r="H34" s="30">
        <f>SUM(F34:G34)</f>
        <v>19011.66</v>
      </c>
      <c r="I34" s="61">
        <f t="shared" si="2"/>
        <v>0.2807734798409045</v>
      </c>
      <c r="J34" s="61">
        <f t="shared" si="3"/>
        <v>0.02270356558040168</v>
      </c>
      <c r="K34" s="32">
        <f t="shared" si="4"/>
        <v>0.02270356558040168</v>
      </c>
      <c r="L34" s="51" t="s">
        <v>181</v>
      </c>
      <c r="M34" s="123">
        <v>1218049.59</v>
      </c>
      <c r="N34" s="123">
        <v>889058.61</v>
      </c>
      <c r="O34" s="123">
        <v>1303722.63</v>
      </c>
      <c r="P34" s="123">
        <v>499068.97</v>
      </c>
      <c r="Q34" s="123">
        <v>142101.15</v>
      </c>
    </row>
    <row r="35" spans="1:17" ht="13.5" thickBot="1">
      <c r="A35" s="37" t="s">
        <v>16</v>
      </c>
      <c r="B35" s="38">
        <f>M69+M70+M71+M72+M73+M74+M75</f>
        <v>27288057.43</v>
      </c>
      <c r="C35" s="38">
        <f>N69+N70+N71+N72+N73+N74+N75</f>
        <v>12266755.2</v>
      </c>
      <c r="D35" s="38">
        <f>O69+O70+O71+O72+O73+O74+O75</f>
        <v>27803274.63</v>
      </c>
      <c r="E35" s="38">
        <f>P69+P70+P71+P72+P73+P74+P75</f>
        <v>1108680.75</v>
      </c>
      <c r="F35" s="38">
        <f>Q69+Q70+Q71+Q72+Q73+Q74+Q75</f>
        <v>955598.88</v>
      </c>
      <c r="G35" s="38">
        <f>+AJUSTES!C13</f>
        <v>70903.33</v>
      </c>
      <c r="H35" s="30">
        <f>SUM(F35:G35)</f>
        <v>1026502.21</v>
      </c>
      <c r="I35" s="67">
        <f t="shared" si="2"/>
        <v>0.03987590543754594</v>
      </c>
      <c r="J35" s="67">
        <f t="shared" si="3"/>
        <v>0.03437001190388199</v>
      </c>
      <c r="K35" s="49">
        <f t="shared" si="4"/>
        <v>0.03692019100845029</v>
      </c>
      <c r="L35" s="51" t="s">
        <v>253</v>
      </c>
      <c r="M35" s="123">
        <v>0</v>
      </c>
      <c r="N35" s="123">
        <v>20.8</v>
      </c>
      <c r="O35" s="123">
        <v>0</v>
      </c>
      <c r="P35" s="123">
        <v>11.68</v>
      </c>
      <c r="Q35" s="123">
        <v>11.68</v>
      </c>
    </row>
    <row r="36" spans="1:17" s="1" customFormat="1" ht="13.5" thickBot="1">
      <c r="A36" s="113" t="s">
        <v>67</v>
      </c>
      <c r="B36" s="68">
        <f>B32</f>
        <v>44743904.349999994</v>
      </c>
      <c r="C36" s="68">
        <f>C32</f>
        <v>26593212.349999998</v>
      </c>
      <c r="D36" s="68">
        <f>D32</f>
        <v>50387168.58</v>
      </c>
      <c r="E36" s="68">
        <f>E32</f>
        <v>17323383.150000002</v>
      </c>
      <c r="F36" s="68">
        <f>F32</f>
        <v>3580074.23</v>
      </c>
      <c r="G36" s="68">
        <f>+G32</f>
        <v>70903.33</v>
      </c>
      <c r="H36" s="68">
        <f>H32</f>
        <v>3650977.56</v>
      </c>
      <c r="I36" s="71">
        <f t="shared" si="2"/>
        <v>0.34380544964529147</v>
      </c>
      <c r="J36" s="72">
        <f t="shared" si="3"/>
        <v>0.07105130792010858</v>
      </c>
      <c r="K36" s="73">
        <f t="shared" si="4"/>
        <v>0.07245847827712966</v>
      </c>
      <c r="L36" s="51" t="s">
        <v>182</v>
      </c>
      <c r="M36" s="123">
        <v>1691199.42</v>
      </c>
      <c r="N36" s="123">
        <v>1082090.55</v>
      </c>
      <c r="O36" s="123">
        <v>1191082</v>
      </c>
      <c r="P36" s="123">
        <v>36381.21</v>
      </c>
      <c r="Q36" s="123">
        <v>36381.21</v>
      </c>
    </row>
    <row r="37" spans="1:17" s="1" customFormat="1" ht="16.5" customHeight="1">
      <c r="A37" s="74" t="s">
        <v>17</v>
      </c>
      <c r="B37" s="75">
        <f aca="true" t="shared" si="10" ref="B37:H37">SUM(B38:B41)</f>
        <v>85000</v>
      </c>
      <c r="C37" s="75">
        <f t="shared" si="10"/>
        <v>76550</v>
      </c>
      <c r="D37" s="75">
        <f t="shared" si="10"/>
        <v>110000</v>
      </c>
      <c r="E37" s="75">
        <f t="shared" si="10"/>
        <v>32000</v>
      </c>
      <c r="F37" s="75">
        <f t="shared" si="10"/>
        <v>32000</v>
      </c>
      <c r="G37" s="75">
        <f t="shared" si="10"/>
        <v>0</v>
      </c>
      <c r="H37" s="75">
        <f t="shared" si="10"/>
        <v>32000</v>
      </c>
      <c r="I37" s="76">
        <f t="shared" si="2"/>
        <v>0.2909090909090909</v>
      </c>
      <c r="J37" s="76">
        <f t="shared" si="3"/>
        <v>0.2909090909090909</v>
      </c>
      <c r="K37" s="77">
        <f t="shared" si="4"/>
        <v>0.2909090909090909</v>
      </c>
      <c r="L37" s="51" t="s">
        <v>183</v>
      </c>
      <c r="M37" s="123">
        <v>8872084.28</v>
      </c>
      <c r="N37" s="123">
        <v>5646928.42</v>
      </c>
      <c r="O37" s="123">
        <v>6922099.64</v>
      </c>
      <c r="P37" s="123">
        <v>4480985.18</v>
      </c>
      <c r="Q37" s="123">
        <v>957685.07</v>
      </c>
    </row>
    <row r="38" spans="1:17" ht="12.75">
      <c r="A38" s="29" t="s">
        <v>264</v>
      </c>
      <c r="B38" s="30">
        <f>M76</f>
        <v>0</v>
      </c>
      <c r="C38" s="30">
        <f>N76</f>
        <v>0</v>
      </c>
      <c r="D38" s="30">
        <f>O76</f>
        <v>0</v>
      </c>
      <c r="E38" s="30">
        <f>P76</f>
        <v>0</v>
      </c>
      <c r="F38" s="30">
        <f>Q76</f>
        <v>0</v>
      </c>
      <c r="G38" s="30"/>
      <c r="H38" s="30">
        <f>SUM(F38:G38)</f>
        <v>0</v>
      </c>
      <c r="I38" s="61">
        <v>0</v>
      </c>
      <c r="J38" s="61">
        <v>0</v>
      </c>
      <c r="K38" s="32">
        <v>0</v>
      </c>
      <c r="L38" s="51" t="s">
        <v>184</v>
      </c>
      <c r="M38" s="123">
        <v>77969.57</v>
      </c>
      <c r="N38" s="123">
        <v>398348.84</v>
      </c>
      <c r="O38" s="123">
        <v>538277.42</v>
      </c>
      <c r="P38" s="123">
        <v>469291.4</v>
      </c>
      <c r="Q38" s="123">
        <v>167316.86</v>
      </c>
    </row>
    <row r="39" spans="1:17" ht="12.75">
      <c r="A39" s="29" t="s">
        <v>64</v>
      </c>
      <c r="B39" s="30">
        <f>M77+M78</f>
        <v>85000</v>
      </c>
      <c r="C39" s="30">
        <f>N77+N78</f>
        <v>76550</v>
      </c>
      <c r="D39" s="30">
        <f>O77+O78</f>
        <v>85000</v>
      </c>
      <c r="E39" s="30">
        <f>P77+P78</f>
        <v>32000</v>
      </c>
      <c r="F39" s="30">
        <f>Q77+Q78</f>
        <v>32000</v>
      </c>
      <c r="G39" s="30"/>
      <c r="H39" s="30">
        <f>SUM(F39:G39)</f>
        <v>32000</v>
      </c>
      <c r="I39" s="61">
        <f>E39/D39</f>
        <v>0.3764705882352941</v>
      </c>
      <c r="J39" s="61">
        <f>F39/D39</f>
        <v>0.3764705882352941</v>
      </c>
      <c r="K39" s="32">
        <f>H39/D39</f>
        <v>0.3764705882352941</v>
      </c>
      <c r="L39" s="51" t="s">
        <v>185</v>
      </c>
      <c r="M39" s="123">
        <v>122560</v>
      </c>
      <c r="N39" s="123">
        <v>130473.93</v>
      </c>
      <c r="O39" s="123">
        <v>118682</v>
      </c>
      <c r="P39" s="123">
        <v>15866.8</v>
      </c>
      <c r="Q39" s="123">
        <v>15866.8</v>
      </c>
    </row>
    <row r="40" spans="1:17" ht="12.75">
      <c r="A40" s="29" t="s">
        <v>265</v>
      </c>
      <c r="B40" s="30">
        <f aca="true" t="shared" si="11" ref="B40:F41">M79</f>
        <v>0</v>
      </c>
      <c r="C40" s="30">
        <f t="shared" si="11"/>
        <v>0</v>
      </c>
      <c r="D40" s="30">
        <f t="shared" si="11"/>
        <v>0</v>
      </c>
      <c r="E40" s="30">
        <f t="shared" si="11"/>
        <v>0</v>
      </c>
      <c r="F40" s="30">
        <f t="shared" si="11"/>
        <v>0</v>
      </c>
      <c r="G40" s="30"/>
      <c r="H40" s="30">
        <f>SUM(F40:G40)</f>
        <v>0</v>
      </c>
      <c r="I40" s="61">
        <v>0</v>
      </c>
      <c r="J40" s="61">
        <v>0</v>
      </c>
      <c r="K40" s="32">
        <v>0</v>
      </c>
      <c r="L40" s="51" t="s">
        <v>186</v>
      </c>
      <c r="M40" s="123">
        <v>90330.76</v>
      </c>
      <c r="N40" s="123">
        <v>89153.59</v>
      </c>
      <c r="O40" s="123">
        <v>95500</v>
      </c>
      <c r="P40" s="123">
        <v>53288.57</v>
      </c>
      <c r="Q40" s="123">
        <v>5848.97</v>
      </c>
    </row>
    <row r="41" spans="1:17" ht="12.75">
      <c r="A41" s="29" t="s">
        <v>266</v>
      </c>
      <c r="B41" s="30">
        <f t="shared" si="11"/>
        <v>0</v>
      </c>
      <c r="C41" s="30">
        <f t="shared" si="11"/>
        <v>0</v>
      </c>
      <c r="D41" s="30">
        <f t="shared" si="11"/>
        <v>25000</v>
      </c>
      <c r="E41" s="30">
        <f t="shared" si="11"/>
        <v>0</v>
      </c>
      <c r="F41" s="30">
        <f t="shared" si="11"/>
        <v>0</v>
      </c>
      <c r="G41" s="30"/>
      <c r="H41" s="30">
        <f>SUM(F41:G41)</f>
        <v>0</v>
      </c>
      <c r="I41" s="61">
        <v>0</v>
      </c>
      <c r="J41" s="61">
        <v>0</v>
      </c>
      <c r="K41" s="32">
        <v>0</v>
      </c>
      <c r="L41" s="51" t="s">
        <v>187</v>
      </c>
      <c r="M41" s="123">
        <v>22500</v>
      </c>
      <c r="N41" s="123">
        <v>351094.49</v>
      </c>
      <c r="O41" s="123">
        <v>90500</v>
      </c>
      <c r="P41" s="123">
        <v>22292.9</v>
      </c>
      <c r="Q41" s="123">
        <v>22292.9</v>
      </c>
    </row>
    <row r="42" spans="1:17" s="1" customFormat="1" ht="15" customHeight="1">
      <c r="A42" s="62" t="s">
        <v>18</v>
      </c>
      <c r="B42" s="63">
        <f aca="true" t="shared" si="12" ref="B42:H42">SUM(B43:B43)</f>
        <v>170382.45</v>
      </c>
      <c r="C42" s="63">
        <f t="shared" si="12"/>
        <v>152244.29</v>
      </c>
      <c r="D42" s="63">
        <f t="shared" si="12"/>
        <v>152418.45</v>
      </c>
      <c r="E42" s="63">
        <f t="shared" si="12"/>
        <v>86172.09</v>
      </c>
      <c r="F42" s="63">
        <f t="shared" si="12"/>
        <v>81992.64</v>
      </c>
      <c r="G42" s="63">
        <f t="shared" si="12"/>
        <v>0</v>
      </c>
      <c r="H42" s="63">
        <f t="shared" si="12"/>
        <v>81992.64</v>
      </c>
      <c r="I42" s="64">
        <f t="shared" si="2"/>
        <v>0.5653652166125557</v>
      </c>
      <c r="J42" s="64">
        <f t="shared" si="3"/>
        <v>0.537944323669477</v>
      </c>
      <c r="K42" s="65">
        <f t="shared" si="4"/>
        <v>0.537944323669477</v>
      </c>
      <c r="L42" s="51" t="s">
        <v>188</v>
      </c>
      <c r="M42" s="123">
        <v>2410736.15</v>
      </c>
      <c r="N42" s="123">
        <v>2229875.8</v>
      </c>
      <c r="O42" s="123">
        <v>2457427.27</v>
      </c>
      <c r="P42" s="123">
        <v>366876.88</v>
      </c>
      <c r="Q42" s="123">
        <v>264858.72</v>
      </c>
    </row>
    <row r="43" spans="1:17" ht="13.5" thickBot="1">
      <c r="A43" s="78" t="s">
        <v>65</v>
      </c>
      <c r="B43" s="38">
        <f>M81+M82+M83</f>
        <v>170382.45</v>
      </c>
      <c r="C43" s="38">
        <f>N81+N82+N83</f>
        <v>152244.29</v>
      </c>
      <c r="D43" s="38">
        <f>O81+O82+O83</f>
        <v>152418.45</v>
      </c>
      <c r="E43" s="38">
        <f>P81+P82+P83</f>
        <v>86172.09</v>
      </c>
      <c r="F43" s="38">
        <f>Q81+Q82+Q83</f>
        <v>81992.64</v>
      </c>
      <c r="G43" s="38"/>
      <c r="H43" s="30">
        <f>SUM(F43:G43)</f>
        <v>81992.64</v>
      </c>
      <c r="I43" s="67">
        <f t="shared" si="2"/>
        <v>0.5653652166125557</v>
      </c>
      <c r="J43" s="67">
        <f t="shared" si="3"/>
        <v>0.537944323669477</v>
      </c>
      <c r="K43" s="49">
        <f t="shared" si="4"/>
        <v>0.537944323669477</v>
      </c>
      <c r="L43" s="51" t="s">
        <v>189</v>
      </c>
      <c r="M43" s="123">
        <v>5822977.14</v>
      </c>
      <c r="N43" s="123">
        <v>5808378.97</v>
      </c>
      <c r="O43" s="123">
        <v>6584228.68</v>
      </c>
      <c r="P43" s="123">
        <v>5021129.73</v>
      </c>
      <c r="Q43" s="123">
        <v>832274.51</v>
      </c>
    </row>
    <row r="44" spans="1:17" ht="13.5" thickBot="1">
      <c r="A44" s="113" t="s">
        <v>68</v>
      </c>
      <c r="B44" s="68">
        <f>B37+B42</f>
        <v>255382.45</v>
      </c>
      <c r="C44" s="68">
        <f>C37+C42</f>
        <v>228794.29</v>
      </c>
      <c r="D44" s="68">
        <f>D37+D42</f>
        <v>262418.45</v>
      </c>
      <c r="E44" s="68">
        <f>E37+E42</f>
        <v>118172.09</v>
      </c>
      <c r="F44" s="68">
        <f>F37+F42</f>
        <v>113992.64</v>
      </c>
      <c r="G44" s="68">
        <f>+G37+G42</f>
        <v>0</v>
      </c>
      <c r="H44" s="68">
        <f>H37+H42</f>
        <v>113992.64</v>
      </c>
      <c r="I44" s="71">
        <f t="shared" si="2"/>
        <v>0.45031928966884754</v>
      </c>
      <c r="J44" s="72">
        <f t="shared" si="3"/>
        <v>0.43439262750008617</v>
      </c>
      <c r="K44" s="73">
        <f t="shared" si="4"/>
        <v>0.43439262750008617</v>
      </c>
      <c r="L44" s="51" t="s">
        <v>190</v>
      </c>
      <c r="M44" s="123">
        <v>75000</v>
      </c>
      <c r="N44" s="123">
        <v>80267.09</v>
      </c>
      <c r="O44" s="123">
        <v>111500</v>
      </c>
      <c r="P44" s="123">
        <v>4475.66</v>
      </c>
      <c r="Q44" s="123">
        <v>4475.66</v>
      </c>
    </row>
    <row r="45" spans="1:17" s="1" customFormat="1" ht="13.5" thickBot="1">
      <c r="A45" s="79" t="s">
        <v>69</v>
      </c>
      <c r="B45" s="80">
        <f aca="true" t="shared" si="13" ref="B45:H45">B31+B36+B44</f>
        <v>147234868.14</v>
      </c>
      <c r="C45" s="80">
        <f t="shared" si="13"/>
        <v>122642019.36000001</v>
      </c>
      <c r="D45" s="80">
        <f t="shared" si="13"/>
        <v>153464234.21999997</v>
      </c>
      <c r="E45" s="80">
        <f t="shared" si="13"/>
        <v>40923689.57000001</v>
      </c>
      <c r="F45" s="80">
        <f t="shared" si="13"/>
        <v>17183084.01</v>
      </c>
      <c r="G45" s="80">
        <f t="shared" si="13"/>
        <v>7477919.83</v>
      </c>
      <c r="H45" s="80">
        <f t="shared" si="13"/>
        <v>24661003.84</v>
      </c>
      <c r="I45" s="115">
        <f t="shared" si="2"/>
        <v>0.2666659745053919</v>
      </c>
      <c r="J45" s="116">
        <f t="shared" si="3"/>
        <v>0.11196800412379503</v>
      </c>
      <c r="K45" s="117">
        <f t="shared" si="4"/>
        <v>0.1606954478047765</v>
      </c>
      <c r="L45" s="18" t="s">
        <v>191</v>
      </c>
      <c r="M45" s="123">
        <v>69100</v>
      </c>
      <c r="N45" s="123">
        <v>108504.38</v>
      </c>
      <c r="O45" s="123">
        <v>120500</v>
      </c>
      <c r="P45" s="123">
        <v>6314.28</v>
      </c>
      <c r="Q45" s="123">
        <v>6314.28</v>
      </c>
    </row>
    <row r="46" spans="1:17" s="1" customFormat="1" ht="15.75" customHeight="1">
      <c r="A46"/>
      <c r="B46"/>
      <c r="C46"/>
      <c r="D46"/>
      <c r="E46"/>
      <c r="F46"/>
      <c r="G46"/>
      <c r="H46"/>
      <c r="I46"/>
      <c r="J46"/>
      <c r="K46"/>
      <c r="L46" s="18" t="s">
        <v>192</v>
      </c>
      <c r="M46" s="123">
        <v>265200</v>
      </c>
      <c r="N46" s="123">
        <v>258518.59</v>
      </c>
      <c r="O46" s="123">
        <v>285000</v>
      </c>
      <c r="P46" s="123">
        <v>20177.16</v>
      </c>
      <c r="Q46" s="123">
        <v>20177.16</v>
      </c>
    </row>
    <row r="47" spans="12:17" ht="12.75">
      <c r="L47" s="18" t="s">
        <v>193</v>
      </c>
      <c r="M47" s="123">
        <v>90408.04</v>
      </c>
      <c r="N47" s="123">
        <v>102061.56</v>
      </c>
      <c r="O47" s="123">
        <v>90000</v>
      </c>
      <c r="P47" s="123">
        <v>6094.64</v>
      </c>
      <c r="Q47" s="123">
        <v>6094.64</v>
      </c>
    </row>
    <row r="48" spans="12:17" ht="12.75">
      <c r="L48" s="17" t="s">
        <v>194</v>
      </c>
      <c r="M48" s="123">
        <v>443.62</v>
      </c>
      <c r="N48" s="123">
        <v>439.72</v>
      </c>
      <c r="O48" s="123">
        <v>268.62</v>
      </c>
      <c r="P48" s="123">
        <v>18.62</v>
      </c>
      <c r="Q48" s="123">
        <v>0</v>
      </c>
    </row>
    <row r="49" spans="12:17" ht="12.75">
      <c r="L49" s="17"/>
      <c r="M49" s="123"/>
      <c r="N49" s="123"/>
      <c r="O49" s="123"/>
      <c r="P49" s="123"/>
      <c r="Q49" s="123"/>
    </row>
    <row r="50" spans="1:17" ht="12.75">
      <c r="L50" s="17" t="s">
        <v>195</v>
      </c>
      <c r="M50" s="123">
        <v>110000</v>
      </c>
      <c r="N50" s="123">
        <v>102280.47</v>
      </c>
      <c r="O50" s="123">
        <v>50000</v>
      </c>
      <c r="P50" s="123">
        <v>8131.27</v>
      </c>
      <c r="Q50" s="123">
        <v>8131.27</v>
      </c>
    </row>
    <row r="51" spans="12:17" ht="12.75">
      <c r="L51" s="17" t="s">
        <v>196</v>
      </c>
      <c r="M51" s="123">
        <v>146000</v>
      </c>
      <c r="N51" s="123">
        <v>81594.69</v>
      </c>
      <c r="O51" s="123">
        <v>154000</v>
      </c>
      <c r="P51" s="123">
        <v>250</v>
      </c>
      <c r="Q51" s="123">
        <v>250</v>
      </c>
    </row>
    <row r="52" spans="12:17" ht="12.75">
      <c r="L52" s="17" t="s">
        <v>197</v>
      </c>
      <c r="M52" s="123">
        <v>150000</v>
      </c>
      <c r="N52" s="123">
        <v>128686.28</v>
      </c>
      <c r="O52" s="123">
        <v>0</v>
      </c>
      <c r="P52" s="123">
        <v>15049.5</v>
      </c>
      <c r="Q52" s="123">
        <v>15049.5</v>
      </c>
    </row>
    <row r="53" spans="12:17" ht="12.75">
      <c r="L53" s="17" t="s">
        <v>198</v>
      </c>
      <c r="M53" s="123">
        <v>200200</v>
      </c>
      <c r="N53" s="123">
        <v>148209.2</v>
      </c>
      <c r="O53" s="123">
        <v>281000</v>
      </c>
      <c r="P53" s="123">
        <v>4072.36</v>
      </c>
      <c r="Q53" s="123">
        <v>4072.36</v>
      </c>
    </row>
    <row r="54" spans="12:17" ht="12.75">
      <c r="L54" s="17" t="s">
        <v>199</v>
      </c>
      <c r="M54" s="123">
        <v>359324</v>
      </c>
      <c r="N54" s="123">
        <v>265880.36</v>
      </c>
      <c r="O54" s="123">
        <v>281700</v>
      </c>
      <c r="P54" s="123">
        <v>23339.75</v>
      </c>
      <c r="Q54" s="123">
        <v>23339.75</v>
      </c>
    </row>
    <row r="55" spans="12:17" ht="12.75">
      <c r="L55" s="17" t="s">
        <v>200</v>
      </c>
      <c r="M55" s="123">
        <v>2547600</v>
      </c>
      <c r="N55" s="123">
        <v>2440642.44</v>
      </c>
      <c r="O55" s="123">
        <v>2455000</v>
      </c>
      <c r="P55" s="123">
        <v>281267.52</v>
      </c>
      <c r="Q55" s="123">
        <v>281267.52</v>
      </c>
    </row>
    <row r="56" spans="12:17" ht="12.75">
      <c r="L56" s="17" t="s">
        <v>201</v>
      </c>
      <c r="M56" s="123">
        <v>116100</v>
      </c>
      <c r="N56" s="123">
        <v>122067.99</v>
      </c>
      <c r="O56" s="123">
        <v>110000</v>
      </c>
      <c r="P56" s="123">
        <v>0</v>
      </c>
      <c r="Q56" s="123">
        <v>0</v>
      </c>
    </row>
    <row r="57" spans="12:17" ht="12.75">
      <c r="L57" s="17" t="s">
        <v>202</v>
      </c>
      <c r="M57" s="123">
        <v>1204582</v>
      </c>
      <c r="N57" s="123">
        <v>1134457.65</v>
      </c>
      <c r="O57" s="123">
        <v>1325800</v>
      </c>
      <c r="P57" s="123">
        <v>106167.2</v>
      </c>
      <c r="Q57" s="123">
        <v>106167.2</v>
      </c>
    </row>
    <row r="58" spans="12:17" ht="12.75">
      <c r="L58" s="17" t="s">
        <v>203</v>
      </c>
      <c r="M58" s="123"/>
      <c r="N58" s="123"/>
      <c r="O58" s="123"/>
      <c r="P58" s="123"/>
      <c r="Q58" s="123"/>
    </row>
    <row r="59" spans="12:17" ht="12.75">
      <c r="L59" s="17" t="s">
        <v>204</v>
      </c>
      <c r="M59" s="123">
        <v>15000</v>
      </c>
      <c r="N59" s="123">
        <v>4541.79</v>
      </c>
      <c r="O59" s="123">
        <v>15000</v>
      </c>
      <c r="P59" s="123">
        <v>300</v>
      </c>
      <c r="Q59" s="123">
        <v>300</v>
      </c>
    </row>
    <row r="60" spans="12:17" ht="12.75">
      <c r="L60" s="17" t="s">
        <v>205</v>
      </c>
      <c r="M60" s="123">
        <v>8657091.68</v>
      </c>
      <c r="N60" s="123">
        <v>7545821.73</v>
      </c>
      <c r="O60" s="123">
        <v>15311967.93</v>
      </c>
      <c r="P60" s="123">
        <v>14297278.22</v>
      </c>
      <c r="Q60" s="123">
        <v>2239697.79</v>
      </c>
    </row>
    <row r="61" spans="12:17" ht="12.75">
      <c r="L61" s="17" t="s">
        <v>206</v>
      </c>
      <c r="M61" s="123">
        <v>2772658.48</v>
      </c>
      <c r="N61" s="123">
        <v>3851336.29</v>
      </c>
      <c r="O61" s="123">
        <v>3020248.07</v>
      </c>
      <c r="P61" s="123">
        <v>1301227.8</v>
      </c>
      <c r="Q61" s="123">
        <v>244789.09</v>
      </c>
    </row>
    <row r="62" spans="12:17" ht="12.75">
      <c r="L62" s="17" t="s">
        <v>207</v>
      </c>
      <c r="M62" s="123">
        <v>66375</v>
      </c>
      <c r="N62" s="123">
        <v>58633.62</v>
      </c>
      <c r="O62" s="123">
        <v>67500</v>
      </c>
      <c r="P62" s="123">
        <v>30.81</v>
      </c>
      <c r="Q62" s="123">
        <v>30.81</v>
      </c>
    </row>
    <row r="63" spans="12:17" ht="12.75">
      <c r="L63" s="17" t="s">
        <v>208</v>
      </c>
      <c r="M63" s="123">
        <v>673880.02</v>
      </c>
      <c r="N63" s="123">
        <v>385528.44</v>
      </c>
      <c r="O63" s="123">
        <v>209075.74</v>
      </c>
      <c r="P63" s="123">
        <v>49826.01</v>
      </c>
      <c r="Q63" s="123">
        <v>49826.01</v>
      </c>
    </row>
    <row r="64" spans="12:17" ht="12.75">
      <c r="L64" s="17" t="s">
        <v>209</v>
      </c>
      <c r="M64" s="123">
        <v>2428919.64</v>
      </c>
      <c r="N64" s="123">
        <v>1373847.05</v>
      </c>
      <c r="O64" s="123">
        <v>1516500</v>
      </c>
      <c r="P64" s="123">
        <v>94352.08</v>
      </c>
      <c r="Q64" s="123">
        <v>65330.56</v>
      </c>
    </row>
    <row r="65" spans="12:17" ht="12.75">
      <c r="L65" s="17" t="s">
        <v>210</v>
      </c>
      <c r="M65" s="123">
        <v>595000</v>
      </c>
      <c r="N65" s="123">
        <v>0</v>
      </c>
      <c r="O65" s="123">
        <v>595000</v>
      </c>
      <c r="P65" s="123">
        <v>0</v>
      </c>
      <c r="Q65" s="123">
        <v>0</v>
      </c>
    </row>
    <row r="66" spans="12:17" ht="12.75">
      <c r="L66" s="17" t="s">
        <v>211</v>
      </c>
      <c r="M66" s="123">
        <v>1098678.54</v>
      </c>
      <c r="N66" s="123">
        <v>444959.44</v>
      </c>
      <c r="O66" s="123">
        <v>1026215.68</v>
      </c>
      <c r="P66" s="123">
        <v>236871.55</v>
      </c>
      <c r="Q66" s="123">
        <v>5789.43</v>
      </c>
    </row>
    <row r="67" spans="12:17" ht="12.75">
      <c r="L67" s="17" t="s">
        <v>224</v>
      </c>
      <c r="M67" s="123">
        <v>120000</v>
      </c>
      <c r="N67" s="123">
        <v>144841.44</v>
      </c>
      <c r="O67" s="123">
        <v>120000</v>
      </c>
      <c r="P67" s="123">
        <v>7913.93</v>
      </c>
      <c r="Q67" s="123">
        <v>7913.93</v>
      </c>
    </row>
    <row r="68" spans="12:17" ht="12.75">
      <c r="L68" s="17" t="s">
        <v>212</v>
      </c>
      <c r="M68" s="123">
        <v>1043243.56</v>
      </c>
      <c r="N68" s="123">
        <v>521489.14</v>
      </c>
      <c r="O68" s="123">
        <v>717386.53</v>
      </c>
      <c r="P68" s="123">
        <v>227202</v>
      </c>
      <c r="Q68" s="123">
        <v>11097.73</v>
      </c>
    </row>
    <row r="69" spans="12:17" ht="12.75">
      <c r="L69" s="17" t="s">
        <v>213</v>
      </c>
      <c r="M69" s="123">
        <v>2153358</v>
      </c>
      <c r="N69" s="123">
        <v>570588.6</v>
      </c>
      <c r="O69" s="123">
        <f>1768680.18+1218.18</f>
        <v>1769898.3599999999</v>
      </c>
      <c r="P69" s="123">
        <v>54849.51</v>
      </c>
      <c r="Q69" s="123">
        <v>49118.84</v>
      </c>
    </row>
    <row r="70" spans="12:17" ht="12.75">
      <c r="L70" s="17" t="s">
        <v>214</v>
      </c>
      <c r="M70" s="123">
        <v>12651598.76</v>
      </c>
      <c r="N70" s="123">
        <v>4591395.23</v>
      </c>
      <c r="O70" s="123">
        <v>15024219.25</v>
      </c>
      <c r="P70" s="123">
        <v>471753.6</v>
      </c>
      <c r="Q70" s="123">
        <v>331602.73</v>
      </c>
    </row>
    <row r="71" spans="12:17" ht="12.75">
      <c r="L71" s="17" t="s">
        <v>215</v>
      </c>
      <c r="M71" s="123">
        <v>5558226.44</v>
      </c>
      <c r="N71" s="123">
        <v>2434962.17</v>
      </c>
      <c r="O71" s="123">
        <v>5923687.22</v>
      </c>
      <c r="P71" s="123">
        <v>61947.98</v>
      </c>
      <c r="Q71" s="123">
        <v>54747.65</v>
      </c>
    </row>
    <row r="72" spans="12:17" ht="12.75">
      <c r="L72" s="17" t="s">
        <v>216</v>
      </c>
      <c r="M72" s="123">
        <v>586608.78</v>
      </c>
      <c r="N72" s="123">
        <v>255176.76</v>
      </c>
      <c r="O72" s="123">
        <v>347069.8</v>
      </c>
      <c r="P72" s="123">
        <v>7533.18</v>
      </c>
      <c r="Q72" s="123">
        <v>7533.18</v>
      </c>
    </row>
    <row r="73" spans="12:17" ht="12.75">
      <c r="L73" s="17" t="s">
        <v>223</v>
      </c>
      <c r="M73" s="123">
        <v>3057328.69</v>
      </c>
      <c r="N73" s="123">
        <v>2537245.21</v>
      </c>
      <c r="O73" s="123">
        <v>2934800</v>
      </c>
      <c r="P73" s="123">
        <v>439130.4</v>
      </c>
      <c r="Q73" s="123">
        <v>439130.4</v>
      </c>
    </row>
    <row r="74" spans="12:17" ht="12.75">
      <c r="L74" s="17" t="s">
        <v>217</v>
      </c>
      <c r="M74" s="123">
        <v>1011243.31</v>
      </c>
      <c r="N74" s="123">
        <v>764828.16</v>
      </c>
      <c r="O74" s="123">
        <v>803600</v>
      </c>
      <c r="P74" s="123">
        <v>69966.08</v>
      </c>
      <c r="Q74" s="123">
        <v>69966.08</v>
      </c>
    </row>
    <row r="75" spans="12:17" ht="12.75">
      <c r="L75" s="122" t="s">
        <v>255</v>
      </c>
      <c r="M75" s="123">
        <v>2269693.45</v>
      </c>
      <c r="N75" s="123">
        <v>1112559.07</v>
      </c>
      <c r="O75" s="123">
        <v>1000000</v>
      </c>
      <c r="P75" s="123">
        <v>3500</v>
      </c>
      <c r="Q75" s="123">
        <v>3500</v>
      </c>
    </row>
    <row r="76" spans="12:17" ht="12.75">
      <c r="L76" s="126" t="s">
        <v>262</v>
      </c>
      <c r="M76" s="123"/>
      <c r="N76" s="123"/>
      <c r="O76" s="123"/>
      <c r="P76" s="123"/>
      <c r="Q76" s="123"/>
    </row>
    <row r="77" spans="12:17" ht="12.75">
      <c r="L77" s="17" t="s">
        <v>218</v>
      </c>
      <c r="M77" s="123">
        <v>10000</v>
      </c>
      <c r="N77" s="123">
        <v>3300</v>
      </c>
      <c r="O77" s="123">
        <v>10000</v>
      </c>
      <c r="P77" s="123">
        <v>0</v>
      </c>
      <c r="Q77" s="123">
        <v>0</v>
      </c>
    </row>
    <row r="78" spans="12:17" ht="12.75">
      <c r="L78" s="17" t="s">
        <v>219</v>
      </c>
      <c r="M78" s="123">
        <v>75000</v>
      </c>
      <c r="N78" s="123">
        <v>73250</v>
      </c>
      <c r="O78" s="123">
        <v>75000</v>
      </c>
      <c r="P78" s="123">
        <v>32000</v>
      </c>
      <c r="Q78" s="123">
        <v>32000</v>
      </c>
    </row>
    <row r="79" spans="12:17" ht="12.75">
      <c r="L79" s="126" t="s">
        <v>263</v>
      </c>
      <c r="M79" s="123"/>
      <c r="N79" s="123"/>
      <c r="O79" s="123"/>
      <c r="P79" s="123"/>
      <c r="Q79" s="123"/>
    </row>
    <row r="80" spans="12:17" ht="12.75">
      <c r="L80" s="17" t="s">
        <v>220</v>
      </c>
      <c r="M80" s="123"/>
      <c r="N80" s="123"/>
      <c r="O80" s="123">
        <v>25000</v>
      </c>
      <c r="P80" s="123">
        <v>0</v>
      </c>
      <c r="Q80" s="123">
        <v>0</v>
      </c>
    </row>
    <row r="81" spans="12:17" ht="12.75">
      <c r="L81" s="18" t="s">
        <v>229</v>
      </c>
      <c r="M81" s="123"/>
      <c r="N81" s="123"/>
      <c r="O81" s="123"/>
      <c r="P81" s="123"/>
      <c r="Q81" s="123"/>
    </row>
    <row r="82" spans="12:17" ht="12.75">
      <c r="L82" s="18" t="s">
        <v>228</v>
      </c>
      <c r="M82" s="123"/>
      <c r="N82" s="123"/>
      <c r="O82" s="123"/>
      <c r="P82" s="123"/>
      <c r="Q82" s="123"/>
    </row>
    <row r="83" spans="12:17" ht="12.75">
      <c r="L83" s="18" t="s">
        <v>222</v>
      </c>
      <c r="M83" s="123">
        <v>170382.45</v>
      </c>
      <c r="N83" s="123">
        <v>152244.29</v>
      </c>
      <c r="O83" s="123">
        <v>152418.45</v>
      </c>
      <c r="P83" s="123">
        <v>86172.09</v>
      </c>
      <c r="Q83" s="123">
        <v>81992.64</v>
      </c>
    </row>
    <row r="84" spans="13:17" ht="12.75">
      <c r="M84" s="124">
        <f>SUM(M6:M83)</f>
        <v>147234868.14000002</v>
      </c>
      <c r="N84" s="124">
        <f>SUM(N6:N83)</f>
        <v>122642019.36</v>
      </c>
      <c r="O84" s="124">
        <f>SUM(O6:O83)</f>
        <v>153464234.22</v>
      </c>
      <c r="P84" s="124">
        <f>SUM(P6:P83)</f>
        <v>40923689.56999999</v>
      </c>
      <c r="Q84" s="124">
        <f>SUM(Q6:Q83)</f>
        <v>17183084.01</v>
      </c>
    </row>
  </sheetData>
  <sheetProtection/>
  <mergeCells count="10">
    <mergeCell ref="A2:K2"/>
    <mergeCell ref="I4:K4"/>
    <mergeCell ref="B4:B5"/>
    <mergeCell ref="C4:C5"/>
    <mergeCell ref="D4:D5"/>
    <mergeCell ref="E4:E5"/>
    <mergeCell ref="F4:F5"/>
    <mergeCell ref="G4:G5"/>
    <mergeCell ref="H4:H5"/>
    <mergeCell ref="A4:A5"/>
  </mergeCell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1" width="36.7109375" style="0" customWidth="1"/>
    <col min="2" max="7" width="15.8515625" style="0" customWidth="1"/>
    <col min="8" max="8" width="14.57421875" style="0" customWidth="1"/>
    <col min="9" max="9" width="7.00390625" style="0" bestFit="1" customWidth="1"/>
    <col min="10" max="10" width="6.8515625" style="0" customWidth="1"/>
    <col min="11" max="11" width="7.57421875" style="0" bestFit="1" customWidth="1"/>
  </cols>
  <sheetData>
    <row r="1" ht="12.75" customHeight="1"/>
    <row r="2" spans="1:7" ht="15.75" customHeight="1">
      <c r="A2" s="127" t="s">
        <v>277</v>
      </c>
      <c r="B2" s="127"/>
      <c r="C2" s="127"/>
      <c r="D2" s="127"/>
      <c r="E2" s="127"/>
      <c r="F2" s="127"/>
      <c r="G2" s="127"/>
    </row>
    <row r="3" spans="1:7" ht="12.75" customHeight="1">
      <c r="A3" s="3"/>
      <c r="B3" s="3"/>
      <c r="C3" s="3"/>
      <c r="D3" s="3"/>
      <c r="E3" s="3"/>
      <c r="F3" s="3"/>
      <c r="G3" s="3"/>
    </row>
    <row r="4" spans="1:11" ht="12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7" ht="43.5" customHeight="1" thickBot="1">
      <c r="A5" s="23" t="s">
        <v>0</v>
      </c>
      <c r="B5" s="24" t="s">
        <v>286</v>
      </c>
      <c r="C5" s="24" t="s">
        <v>287</v>
      </c>
      <c r="D5" s="24" t="s">
        <v>288</v>
      </c>
      <c r="E5" s="24" t="s">
        <v>289</v>
      </c>
      <c r="F5" s="24" t="s">
        <v>34</v>
      </c>
      <c r="G5" s="25" t="s">
        <v>254</v>
      </c>
    </row>
    <row r="6" spans="1:7" ht="23.25" customHeight="1">
      <c r="A6" s="84" t="s">
        <v>24</v>
      </c>
      <c r="B6" s="85">
        <f>'INGRESOS '!B5</f>
        <v>19091500</v>
      </c>
      <c r="C6" s="85">
        <f>'INGRESOS '!C5</f>
        <v>17852623.95</v>
      </c>
      <c r="D6" s="86">
        <f>'INGRESOS '!$D$5</f>
        <v>17639000</v>
      </c>
      <c r="E6" s="85">
        <f>'INGRESOS '!E5</f>
        <v>2851219.2500000005</v>
      </c>
      <c r="F6" s="87">
        <f>'INGRESOS '!F5</f>
        <v>0</v>
      </c>
      <c r="G6" s="88">
        <f aca="true" t="shared" si="0" ref="G6:G11">(E6+F6)/D6</f>
        <v>0.16164290776121099</v>
      </c>
    </row>
    <row r="7" spans="1:7" ht="23.25" customHeight="1">
      <c r="A7" s="89" t="s">
        <v>23</v>
      </c>
      <c r="B7" s="30">
        <f>'INGRESOS '!B19</f>
        <v>77237037.39</v>
      </c>
      <c r="C7" s="30">
        <f>'INGRESOS '!C19</f>
        <v>76091229.48</v>
      </c>
      <c r="D7" s="90">
        <f>'INGRESOS '!$D$19</f>
        <v>79053500</v>
      </c>
      <c r="E7" s="30">
        <f>'INGRESOS '!E19</f>
        <v>14315121.96</v>
      </c>
      <c r="F7" s="91">
        <f>'INGRESOS '!F19</f>
        <v>0</v>
      </c>
      <c r="G7" s="32">
        <f t="shared" si="0"/>
        <v>0.18108144433832785</v>
      </c>
    </row>
    <row r="8" spans="1:7" ht="23.25" customHeight="1">
      <c r="A8" s="89" t="s">
        <v>32</v>
      </c>
      <c r="B8" s="30">
        <f>'INGRESOS '!B28</f>
        <v>305000</v>
      </c>
      <c r="C8" s="30">
        <f>'INGRESOS '!C28</f>
        <v>731752.29</v>
      </c>
      <c r="D8" s="30">
        <f>'INGRESOS '!$D$28</f>
        <v>906000</v>
      </c>
      <c r="E8" s="30">
        <f>'INGRESOS '!E28</f>
        <v>306421.58</v>
      </c>
      <c r="F8" s="91">
        <f>'INGRESOS '!F28</f>
        <v>0</v>
      </c>
      <c r="G8" s="32">
        <f t="shared" si="0"/>
        <v>0.3382136644591612</v>
      </c>
    </row>
    <row r="9" spans="1:7" s="1" customFormat="1" ht="23.25" customHeight="1">
      <c r="A9" s="92" t="s">
        <v>72</v>
      </c>
      <c r="B9" s="93">
        <f>'INGRESOS '!B35</f>
        <v>0</v>
      </c>
      <c r="C9" s="93">
        <f>'INGRESOS '!C35</f>
        <v>0</v>
      </c>
      <c r="D9" s="93">
        <f>'INGRESOS '!$D$35</f>
        <v>0</v>
      </c>
      <c r="E9" s="93">
        <f>'INGRESOS '!E35</f>
        <v>0</v>
      </c>
      <c r="F9" s="94">
        <f>'INGRESOS '!F35</f>
        <v>0</v>
      </c>
      <c r="G9" s="32">
        <v>0</v>
      </c>
    </row>
    <row r="10" spans="1:7" ht="23.25" customHeight="1">
      <c r="A10" s="89" t="s">
        <v>33</v>
      </c>
      <c r="B10" s="30">
        <f>'INGRESOS '!B36</f>
        <v>11692475</v>
      </c>
      <c r="C10" s="30">
        <f>'INGRESOS '!C36</f>
        <v>16519841.42</v>
      </c>
      <c r="D10" s="30">
        <f>'INGRESOS '!$D$36</f>
        <v>12356000</v>
      </c>
      <c r="E10" s="30">
        <f>'INGRESOS '!E36</f>
        <v>3786090.58</v>
      </c>
      <c r="F10" s="91">
        <f>'INGRESOS '!F36</f>
        <v>0</v>
      </c>
      <c r="G10" s="32">
        <f t="shared" si="0"/>
        <v>0.3064171722240207</v>
      </c>
    </row>
    <row r="11" spans="1:7" s="1" customFormat="1" ht="23.25" customHeight="1">
      <c r="A11" s="92" t="s">
        <v>17</v>
      </c>
      <c r="B11" s="41">
        <f>'INGRESOS '!B45</f>
        <v>38908855.75</v>
      </c>
      <c r="C11" s="41">
        <f>'INGRESOS '!C45</f>
        <v>59608.29</v>
      </c>
      <c r="D11" s="41">
        <f>'INGRESOS '!$D$45</f>
        <v>43509734.22</v>
      </c>
      <c r="E11" s="41">
        <f>'INGRESOS '!E45</f>
        <v>500</v>
      </c>
      <c r="F11" s="95">
        <f>'INGRESOS '!F45</f>
        <v>19664336.20000001</v>
      </c>
      <c r="G11" s="32">
        <f t="shared" si="0"/>
        <v>0.4519640616641765</v>
      </c>
    </row>
    <row r="12" spans="1:7" s="1" customFormat="1" ht="23.25" customHeight="1" thickBot="1">
      <c r="A12" s="96" t="s">
        <v>18</v>
      </c>
      <c r="B12" s="38">
        <f>'INGRESOS '!B48</f>
        <v>0</v>
      </c>
      <c r="C12" s="38">
        <f>'INGRESOS '!C48</f>
        <v>0</v>
      </c>
      <c r="D12" s="38">
        <f>'INGRESOS '!$D$48</f>
        <v>0</v>
      </c>
      <c r="E12" s="38">
        <f>'INGRESOS '!E48</f>
        <v>0</v>
      </c>
      <c r="F12" s="97">
        <f>'INGRESOS '!F48</f>
        <v>0</v>
      </c>
      <c r="G12" s="32">
        <v>0</v>
      </c>
    </row>
    <row r="13" spans="1:7" ht="33" customHeight="1" thickBot="1">
      <c r="A13" s="98" t="s">
        <v>70</v>
      </c>
      <c r="B13" s="99">
        <f>SUM(B6:B12)</f>
        <v>147234868.14</v>
      </c>
      <c r="C13" s="99">
        <f>SUM(C6:C12)</f>
        <v>111255055.43000002</v>
      </c>
      <c r="D13" s="99">
        <f>SUM(D6:D12)</f>
        <v>153464234.22</v>
      </c>
      <c r="E13" s="99">
        <f>SUM(E6:E12)</f>
        <v>21259353.369999997</v>
      </c>
      <c r="F13" s="100">
        <f>SUM(F6:F12)</f>
        <v>19664336.20000001</v>
      </c>
      <c r="G13" s="101">
        <f>(E13+F13)/D13</f>
        <v>0.26666597450539187</v>
      </c>
    </row>
  </sheetData>
  <sheetProtection/>
  <mergeCells count="1">
    <mergeCell ref="A2:G2"/>
  </mergeCells>
  <printOptions horizontalCentered="1"/>
  <pageMargins left="0.2362204724409449" right="0.2362204724409449" top="0.8661417322834646" bottom="0.8661417322834646" header="0.31496062992125984" footer="0.31496062992125984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zoomScalePageLayoutView="0" workbookViewId="0" topLeftCell="A1">
      <selection activeCell="A2" sqref="A2:K2"/>
    </sheetView>
  </sheetViews>
  <sheetFormatPr defaultColWidth="11.421875" defaultRowHeight="12.75"/>
  <cols>
    <col min="1" max="1" width="28.7109375" style="0" customWidth="1"/>
    <col min="2" max="2" width="14.57421875" style="0" customWidth="1"/>
    <col min="3" max="3" width="15.421875" style="0" customWidth="1"/>
    <col min="4" max="4" width="14.57421875" style="0" customWidth="1"/>
    <col min="5" max="5" width="17.421875" style="0" customWidth="1"/>
    <col min="6" max="6" width="14.57421875" style="0" customWidth="1"/>
    <col min="7" max="7" width="17.140625" style="0" customWidth="1"/>
    <col min="8" max="8" width="14.57421875" style="0" customWidth="1"/>
    <col min="9" max="11" width="8.00390625" style="0" bestFit="1" customWidth="1"/>
  </cols>
  <sheetData>
    <row r="1" ht="12.75" customHeight="1"/>
    <row r="2" spans="1:11" s="53" customFormat="1" ht="15.75">
      <c r="A2" s="128" t="s">
        <v>278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s="53" customFormat="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53" customFormat="1" ht="12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54" customFormat="1" ht="33" customHeight="1">
      <c r="A5" s="134" t="s">
        <v>0</v>
      </c>
      <c r="B5" s="132" t="s">
        <v>281</v>
      </c>
      <c r="C5" s="132" t="s">
        <v>282</v>
      </c>
      <c r="D5" s="132" t="s">
        <v>283</v>
      </c>
      <c r="E5" s="132" t="s">
        <v>284</v>
      </c>
      <c r="F5" s="132" t="s">
        <v>285</v>
      </c>
      <c r="G5" s="132" t="s">
        <v>242</v>
      </c>
      <c r="H5" s="132" t="s">
        <v>77</v>
      </c>
      <c r="I5" s="129" t="s">
        <v>1</v>
      </c>
      <c r="J5" s="130"/>
      <c r="K5" s="131"/>
    </row>
    <row r="6" spans="1:11" s="54" customFormat="1" ht="15.75" customHeight="1" thickBot="1">
      <c r="A6" s="135"/>
      <c r="B6" s="133"/>
      <c r="C6" s="133"/>
      <c r="D6" s="133"/>
      <c r="E6" s="133"/>
      <c r="F6" s="133"/>
      <c r="G6" s="133"/>
      <c r="H6" s="133"/>
      <c r="I6" s="8" t="s">
        <v>54</v>
      </c>
      <c r="J6" s="8" t="s">
        <v>55</v>
      </c>
      <c r="K6" s="52" t="s">
        <v>56</v>
      </c>
    </row>
    <row r="7" spans="1:11" s="55" customFormat="1" ht="23.25" customHeight="1" thickTop="1">
      <c r="A7" s="102" t="s">
        <v>2</v>
      </c>
      <c r="B7" s="103">
        <f>'GASTOS '!B6</f>
        <v>73955635</v>
      </c>
      <c r="C7" s="103">
        <f>'GASTOS '!C6</f>
        <v>71670797.66000001</v>
      </c>
      <c r="D7" s="103">
        <f>'GASTOS '!D6</f>
        <v>75157889.39</v>
      </c>
      <c r="E7" s="103">
        <f>'GASTOS '!E6</f>
        <v>10306705.830000002</v>
      </c>
      <c r="F7" s="103">
        <f>'GASTOS '!F6</f>
        <v>10225555.350000001</v>
      </c>
      <c r="G7" s="103">
        <f>'GASTOS '!G6</f>
        <v>6940635</v>
      </c>
      <c r="H7" s="103">
        <f>F7+G7</f>
        <v>17166190.35</v>
      </c>
      <c r="I7" s="104">
        <f>E7/D7</f>
        <v>0.13713405091137834</v>
      </c>
      <c r="J7" s="104">
        <f>F7/D7</f>
        <v>0.1360543175572536</v>
      </c>
      <c r="K7" s="105">
        <f>H7/D7</f>
        <v>0.22840170858076303</v>
      </c>
    </row>
    <row r="8" spans="1:11" s="55" customFormat="1" ht="23.25" customHeight="1">
      <c r="A8" s="89" t="s">
        <v>11</v>
      </c>
      <c r="B8" s="30">
        <f>'GASTOS '!B16</f>
        <v>23430696.72</v>
      </c>
      <c r="C8" s="30">
        <f>'GASTOS '!C16</f>
        <v>19720414.47</v>
      </c>
      <c r="D8" s="30">
        <f>'GASTOS '!D16</f>
        <v>22983989.18</v>
      </c>
      <c r="E8" s="30">
        <f>'GASTOS '!E16</f>
        <v>12736832.280000003</v>
      </c>
      <c r="F8" s="30">
        <f>'GASTOS '!F16</f>
        <v>2824884.1900000004</v>
      </c>
      <c r="G8" s="30">
        <f>'GASTOS '!G16</f>
        <v>412215.5</v>
      </c>
      <c r="H8" s="30">
        <f aca="true" t="shared" si="0" ref="H8:H13">F8+G8</f>
        <v>3237099.6900000004</v>
      </c>
      <c r="I8" s="61">
        <f aca="true" t="shared" si="1" ref="I8:I14">E8/D8</f>
        <v>0.5541610805787894</v>
      </c>
      <c r="J8" s="61">
        <f aca="true" t="shared" si="2" ref="J8:J14">F8/D8</f>
        <v>0.12290660980897662</v>
      </c>
      <c r="K8" s="32">
        <f aca="true" t="shared" si="3" ref="K8:K14">H8/D8</f>
        <v>0.1408415077403896</v>
      </c>
    </row>
    <row r="9" spans="1:11" s="55" customFormat="1" ht="23.25" customHeight="1">
      <c r="A9" s="89" t="s">
        <v>10</v>
      </c>
      <c r="B9" s="30">
        <f>'GASTOS '!B22</f>
        <v>110443.62</v>
      </c>
      <c r="C9" s="30">
        <f>'GASTOS '!C22</f>
        <v>102720.19</v>
      </c>
      <c r="D9" s="30">
        <f>'GASTOS '!D22</f>
        <v>50268.62</v>
      </c>
      <c r="E9" s="30">
        <f>'GASTOS '!E22</f>
        <v>8149.89</v>
      </c>
      <c r="F9" s="30">
        <f>'GASTOS '!F22</f>
        <v>8131.27</v>
      </c>
      <c r="G9" s="30">
        <f>'GASTOS '!G22</f>
        <v>0</v>
      </c>
      <c r="H9" s="30">
        <f t="shared" si="0"/>
        <v>8131.27</v>
      </c>
      <c r="I9" s="61">
        <f t="shared" si="1"/>
        <v>0.1621267900332255</v>
      </c>
      <c r="J9" s="61">
        <f t="shared" si="2"/>
        <v>0.16175638002395928</v>
      </c>
      <c r="K9" s="32">
        <f t="shared" si="3"/>
        <v>0.16175638002395928</v>
      </c>
    </row>
    <row r="10" spans="1:11" s="55" customFormat="1" ht="23.25" customHeight="1">
      <c r="A10" s="89" t="s">
        <v>76</v>
      </c>
      <c r="B10" s="30">
        <f>'GASTOS '!B25</f>
        <v>4738806</v>
      </c>
      <c r="C10" s="30">
        <f>'GASTOS '!C25</f>
        <v>4326080.399999999</v>
      </c>
      <c r="D10" s="30">
        <f>'GASTOS '!D25</f>
        <v>4622500</v>
      </c>
      <c r="E10" s="30">
        <f>'GASTOS '!E25</f>
        <v>430446.33</v>
      </c>
      <c r="F10" s="30">
        <f>'GASTOS '!F25</f>
        <v>430446.33</v>
      </c>
      <c r="G10" s="30">
        <f>'GASTOS '!G25</f>
        <v>54166</v>
      </c>
      <c r="H10" s="30">
        <f t="shared" si="0"/>
        <v>484612.33</v>
      </c>
      <c r="I10" s="61">
        <f t="shared" si="1"/>
        <v>0.09311981179015684</v>
      </c>
      <c r="J10" s="61">
        <f t="shared" si="2"/>
        <v>0.09311981179015684</v>
      </c>
      <c r="K10" s="32">
        <f t="shared" si="3"/>
        <v>0.1048377133585722</v>
      </c>
    </row>
    <row r="11" spans="1:11" s="55" customFormat="1" ht="23.25" customHeight="1">
      <c r="A11" s="92" t="s">
        <v>14</v>
      </c>
      <c r="B11" s="41">
        <f>'GASTOS '!B32</f>
        <v>44743904.349999994</v>
      </c>
      <c r="C11" s="41">
        <f>'GASTOS '!C32</f>
        <v>26593212.349999998</v>
      </c>
      <c r="D11" s="41">
        <f>'GASTOS '!D32</f>
        <v>50387168.58</v>
      </c>
      <c r="E11" s="41">
        <f>'GASTOS '!E32</f>
        <v>17323383.150000002</v>
      </c>
      <c r="F11" s="41">
        <f>'GASTOS '!F32</f>
        <v>3580074.23</v>
      </c>
      <c r="G11" s="41">
        <f>'GASTOS '!G32</f>
        <v>70903.33</v>
      </c>
      <c r="H11" s="30">
        <f t="shared" si="0"/>
        <v>3650977.56</v>
      </c>
      <c r="I11" s="106">
        <f t="shared" si="1"/>
        <v>0.34380544964529147</v>
      </c>
      <c r="J11" s="106">
        <f t="shared" si="2"/>
        <v>0.07105130792010858</v>
      </c>
      <c r="K11" s="107">
        <f t="shared" si="3"/>
        <v>0.07245847827712966</v>
      </c>
    </row>
    <row r="12" spans="1:11" s="55" customFormat="1" ht="23.25" customHeight="1">
      <c r="A12" s="92" t="s">
        <v>17</v>
      </c>
      <c r="B12" s="41">
        <f>'GASTOS '!B37</f>
        <v>85000</v>
      </c>
      <c r="C12" s="41">
        <f>'GASTOS '!C37</f>
        <v>76550</v>
      </c>
      <c r="D12" s="41">
        <f>'GASTOS '!D37</f>
        <v>110000</v>
      </c>
      <c r="E12" s="41">
        <f>'GASTOS '!E37</f>
        <v>32000</v>
      </c>
      <c r="F12" s="41">
        <f>'GASTOS '!F37</f>
        <v>32000</v>
      </c>
      <c r="G12" s="41">
        <f>'GASTOS '!G37</f>
        <v>0</v>
      </c>
      <c r="H12" s="30">
        <f t="shared" si="0"/>
        <v>32000</v>
      </c>
      <c r="I12" s="106">
        <f t="shared" si="1"/>
        <v>0.2909090909090909</v>
      </c>
      <c r="J12" s="106">
        <f t="shared" si="2"/>
        <v>0.2909090909090909</v>
      </c>
      <c r="K12" s="107">
        <f t="shared" si="3"/>
        <v>0.2909090909090909</v>
      </c>
    </row>
    <row r="13" spans="1:11" s="55" customFormat="1" ht="23.25" customHeight="1" thickBot="1">
      <c r="A13" s="89" t="s">
        <v>18</v>
      </c>
      <c r="B13" s="30">
        <f>'GASTOS '!B42</f>
        <v>170382.45</v>
      </c>
      <c r="C13" s="30">
        <f>'GASTOS '!C42</f>
        <v>152244.29</v>
      </c>
      <c r="D13" s="30">
        <f>'GASTOS '!D42</f>
        <v>152418.45</v>
      </c>
      <c r="E13" s="30">
        <f>'GASTOS '!E42</f>
        <v>86172.09</v>
      </c>
      <c r="F13" s="30">
        <f>'GASTOS '!F42</f>
        <v>81992.64</v>
      </c>
      <c r="G13" s="30">
        <f>'GASTOS '!G42</f>
        <v>0</v>
      </c>
      <c r="H13" s="108">
        <f t="shared" si="0"/>
        <v>81992.64</v>
      </c>
      <c r="I13" s="61">
        <f t="shared" si="1"/>
        <v>0.5653652166125557</v>
      </c>
      <c r="J13" s="61">
        <f t="shared" si="2"/>
        <v>0.537944323669477</v>
      </c>
      <c r="K13" s="32">
        <f t="shared" si="3"/>
        <v>0.537944323669477</v>
      </c>
    </row>
    <row r="14" spans="1:11" s="56" customFormat="1" ht="33" customHeight="1" thickBot="1">
      <c r="A14" s="109" t="s">
        <v>69</v>
      </c>
      <c r="B14" s="80">
        <f>SUM(B7:B13)</f>
        <v>147234868.14</v>
      </c>
      <c r="C14" s="80">
        <f aca="true" t="shared" si="4" ref="C14:H14">SUM(C7:C13)</f>
        <v>122642019.36000001</v>
      </c>
      <c r="D14" s="80">
        <f t="shared" si="4"/>
        <v>153464234.21999997</v>
      </c>
      <c r="E14" s="80">
        <f t="shared" si="4"/>
        <v>40923689.57000001</v>
      </c>
      <c r="F14" s="80">
        <f t="shared" si="4"/>
        <v>17183084.01</v>
      </c>
      <c r="G14" s="80">
        <f t="shared" si="4"/>
        <v>7477919.83</v>
      </c>
      <c r="H14" s="80">
        <f t="shared" si="4"/>
        <v>24661003.84</v>
      </c>
      <c r="I14" s="81">
        <f t="shared" si="1"/>
        <v>0.2666659745053919</v>
      </c>
      <c r="J14" s="82">
        <f t="shared" si="2"/>
        <v>0.11196800412379503</v>
      </c>
      <c r="K14" s="83">
        <f t="shared" si="3"/>
        <v>0.1606954478047765</v>
      </c>
    </row>
    <row r="15" spans="1:11" s="1" customFormat="1" ht="18.75" customHeight="1">
      <c r="A15" s="2"/>
      <c r="B15" s="4"/>
      <c r="C15" s="4"/>
      <c r="D15" s="4"/>
      <c r="E15" s="4"/>
      <c r="F15" s="4"/>
      <c r="G15" s="4"/>
      <c r="H15" s="4"/>
      <c r="I15" s="5"/>
      <c r="J15" s="5"/>
      <c r="K15" s="5"/>
    </row>
    <row r="16" ht="12.75">
      <c r="G16" s="6"/>
    </row>
    <row r="20" ht="12.75">
      <c r="G20" s="6"/>
    </row>
  </sheetData>
  <sheetProtection/>
  <mergeCells count="10">
    <mergeCell ref="A2:K2"/>
    <mergeCell ref="A5:A6"/>
    <mergeCell ref="B5:B6"/>
    <mergeCell ref="C5:C6"/>
    <mergeCell ref="D5:D6"/>
    <mergeCell ref="E5:E6"/>
    <mergeCell ref="F5:F6"/>
    <mergeCell ref="G5:G6"/>
    <mergeCell ref="H5:H6"/>
    <mergeCell ref="I5:K5"/>
  </mergeCells>
  <printOptions horizontalCentered="1"/>
  <pageMargins left="0.3937007874015748" right="0" top="0.984251968503937" bottom="0.984251968503937" header="0" footer="0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3"/>
  <sheetViews>
    <sheetView zoomScalePageLayoutView="0" workbookViewId="0" topLeftCell="A1">
      <selection activeCell="C7" sqref="C7"/>
    </sheetView>
  </sheetViews>
  <sheetFormatPr defaultColWidth="11.421875" defaultRowHeight="12.75"/>
  <cols>
    <col min="2" max="2" width="53.7109375" style="0" bestFit="1" customWidth="1"/>
    <col min="3" max="3" width="12.8515625" style="6" customWidth="1"/>
    <col min="4" max="4" width="11.7109375" style="0" bestFit="1" customWidth="1"/>
  </cols>
  <sheetData>
    <row r="3" ht="12.75">
      <c r="B3" s="118" t="s">
        <v>243</v>
      </c>
    </row>
    <row r="4" spans="2:3" ht="12.75">
      <c r="B4" s="110" t="s">
        <v>272</v>
      </c>
      <c r="C4" s="120">
        <f>MIN('INGRESOS '!D47,-'INGRESOS '!E51+'GASTOS '!E45)</f>
        <v>19664336.20000001</v>
      </c>
    </row>
    <row r="7" ht="12.75">
      <c r="B7" s="119" t="s">
        <v>244</v>
      </c>
    </row>
    <row r="8" spans="2:4" ht="12.75">
      <c r="B8" s="111" t="s">
        <v>279</v>
      </c>
      <c r="C8" s="120">
        <v>5076585</v>
      </c>
      <c r="D8" s="6"/>
    </row>
    <row r="9" spans="2:4" ht="12.75">
      <c r="B9" s="111" t="s">
        <v>280</v>
      </c>
      <c r="C9" s="120">
        <v>1864050</v>
      </c>
      <c r="D9" s="6"/>
    </row>
    <row r="10" ht="12.75">
      <c r="B10" s="111" t="s">
        <v>234</v>
      </c>
    </row>
    <row r="11" spans="2:3" ht="12.75">
      <c r="B11" s="111" t="s">
        <v>235</v>
      </c>
      <c r="C11" s="120">
        <v>412215.5</v>
      </c>
    </row>
    <row r="12" spans="2:3" ht="12.75">
      <c r="B12" s="111" t="s">
        <v>236</v>
      </c>
      <c r="C12" s="120">
        <v>54166</v>
      </c>
    </row>
    <row r="13" spans="2:3" ht="12.75">
      <c r="B13" s="111" t="s">
        <v>237</v>
      </c>
      <c r="C13" s="120">
        <v>70903.33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León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Nieves García</dc:creator>
  <cp:keywords/>
  <dc:description/>
  <cp:lastModifiedBy>Usuario</cp:lastModifiedBy>
  <cp:lastPrinted>2024-04-05T05:45:34Z</cp:lastPrinted>
  <dcterms:created xsi:type="dcterms:W3CDTF">2013-11-21T13:36:25Z</dcterms:created>
  <dcterms:modified xsi:type="dcterms:W3CDTF">2024-04-08T11:56:33Z</dcterms:modified>
  <cp:category/>
  <cp:version/>
  <cp:contentType/>
  <cp:contentStatus/>
</cp:coreProperties>
</file>