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4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'!$3:$5</definedName>
  </definedNames>
  <calcPr fullCalcOnLoad="1"/>
</workbook>
</file>

<file path=xl/sharedStrings.xml><?xml version="1.0" encoding="utf-8"?>
<sst xmlns="http://schemas.openxmlformats.org/spreadsheetml/2006/main" count="153" uniqueCount="117">
  <si>
    <t>CONCEPTOS PRESUPUESTARIOS</t>
  </si>
  <si>
    <t xml:space="preserve">PORCENTAJE DE EJECUCIÓN </t>
  </si>
  <si>
    <t>CAP. 1 GASTOS PERSONAL</t>
  </si>
  <si>
    <t xml:space="preserve">   Art. 12 Funcionarios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</si>
  <si>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</si>
  <si>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</si>
  <si>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</si>
  <si>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</si>
  <si>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</si>
  <si>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</si>
  <si>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</si>
  <si>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</si>
  <si>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</si>
  <si>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</si>
  <si>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</si>
  <si>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</si>
  <si>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</si>
  <si>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</si>
  <si>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</si>
  <si>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</si>
  <si>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</si>
  <si>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</si>
  <si>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</si>
  <si>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</si>
  <si>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</si>
  <si>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</si>
  <si>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 xml:space="preserve">       Derechos Matrículas cursos adapt. grado</t>
  </si>
  <si>
    <t xml:space="preserve">       Másteres no oficiales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</si>
  <si>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</si>
  <si>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</si>
  <si>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</si>
  <si>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</si>
  <si>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</si>
  <si>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</si>
  <si>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</si>
  <si>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</si>
  <si>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</si>
  <si>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</si>
  <si>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</si>
  <si>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</si>
  <si>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</si>
  <si>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</si>
  <si>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</si>
  <si>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</si>
  <si>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</si>
  <si>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</si>
  <si>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</si>
  <si>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</si>
  <si>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</si>
  <si>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</si>
  <si>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</si>
  <si>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</si>
  <si>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</si>
  <si>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</si>
  <si>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</si>
  <si>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</si>
  <si>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</si>
  <si>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</si>
  <si>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</si>
  <si>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</si>
  <si>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</si>
  <si>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</si>
  <si>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</si>
  <si>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</si>
  <si>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>OBLIGACIONES  RECONOCIDAS     (3)</t>
  </si>
  <si>
    <t xml:space="preserve">GASTO COMPROMETIDO  (FASE AD)                   (2)  </t>
  </si>
  <si>
    <t>AJUSTES  GASTO PTE. TRAMITACIÓN             (4)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</si>
  <si>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</si>
  <si>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</si>
  <si>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</si>
  <si>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</si>
  <si>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</si>
  <si>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</si>
  <si>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</si>
  <si>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</si>
  <si>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</si>
  <si>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  Amortización  préstamo Caja España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</si>
  <si>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</si>
  <si>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</si>
  <si>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</si>
  <si>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</si>
  <si>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</si>
  <si>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</si>
  <si>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</si>
  <si>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</si>
  <si>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</si>
  <si>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</si>
  <si>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</si>
  <si>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</si>
  <si>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</si>
  <si>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</si>
  <si>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</si>
  <si>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</si>
  <si>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 xml:space="preserve"> PRESUPUESTO TOTAL 2018</t>
  </si>
  <si>
    <t xml:space="preserve">GASTO COMPROMETIDO 2018   (FASE AD)         </t>
  </si>
  <si>
    <t xml:space="preserve"> PRESUPUESTO TOTAL 2019                          (1)</t>
  </si>
  <si>
    <t xml:space="preserve"> PRESUPUESTO TOTAL  2019                         (1)</t>
  </si>
  <si>
    <t>PREVISIONES DEF.    PRESUPUESTO           2018</t>
  </si>
  <si>
    <t xml:space="preserve">INGRESO            CONTRAIDO        2018 </t>
  </si>
  <si>
    <t xml:space="preserve">   PREVISIONES DEFINITIVAS         2019   (1)</t>
  </si>
  <si>
    <t>INGRESO    CONTRAIDO    2019       (2)</t>
  </si>
  <si>
    <t>INGRESO            CONTRAIDO        2018</t>
  </si>
  <si>
    <t xml:space="preserve"> PREVISIONES DEFINITIVAS       2019   (1)</t>
  </si>
  <si>
    <t xml:space="preserve">   Art. 11 Personsal Eventual</t>
  </si>
  <si>
    <t xml:space="preserve">PRESUPUESTO DE INGRESOS - EJECUCIÓN   A  FECHA : 16/12/2019                      </t>
  </si>
  <si>
    <t xml:space="preserve">PRESUPUESTOS DE GASTOS - EJECUCIÓN  A  FECHA  : 16/12/2019                   </t>
  </si>
  <si>
    <t>RESUMEN PRESUPUESTO DE INGRESOS - EJECUCIÓN   A  FECHA : 16/12/2019</t>
  </si>
  <si>
    <t xml:space="preserve">RESUMEN PRESUPUESTOS DE GASTOS - EJECUCIÓN  A  FECHA  : 16/12/2019                    </t>
  </si>
  <si>
    <t xml:space="preserve">  Art. 53  Dividendos y Participaciones en Beneficios</t>
  </si>
  <si>
    <t>INGRESOS</t>
  </si>
  <si>
    <t>Presupuesto financiado con remanente de tesoreria</t>
  </si>
  <si>
    <t>GASTOS</t>
  </si>
  <si>
    <t>Gastos Anticipos Caja Fija pendientes de doc. contable:</t>
  </si>
  <si>
    <t>Capítulo 2</t>
  </si>
  <si>
    <t>Capítulo 4</t>
  </si>
  <si>
    <t>Capítulo 6</t>
  </si>
  <si>
    <t>Capitulo 1, Cuota patronal septiembre y octubre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</si>
</sst>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10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10" fontId="5" fillId="34" borderId="34" xfId="0" applyNumberFormat="1" applyFont="1" applyFill="1" applyBorder="1" applyAlignment="1">
      <alignment/>
    </xf>
    <xf numFmtId="10" fontId="5" fillId="34" borderId="35" xfId="0" applyNumberFormat="1" applyFont="1" applyFill="1" applyBorder="1" applyAlignment="1">
      <alignment/>
    </xf>
    <xf numFmtId="10" fontId="5" fillId="34" borderId="36" xfId="0" applyNumberFormat="1" applyFont="1" applyFill="1" applyBorder="1" applyAlignment="1">
      <alignment/>
    </xf>
    <xf numFmtId="10" fontId="5" fillId="17" borderId="34" xfId="0" applyNumberFormat="1" applyFont="1" applyFill="1" applyBorder="1" applyAlignment="1">
      <alignment/>
    </xf>
    <xf numFmtId="10" fontId="5" fillId="17" borderId="35" xfId="0" applyNumberFormat="1" applyFont="1" applyFill="1" applyBorder="1" applyAlignment="1">
      <alignment/>
    </xf>
    <xf numFmtId="10" fontId="5" fillId="17" borderId="36" xfId="0" applyNumberFormat="1" applyFont="1" applyFill="1" applyBorder="1" applyAlignment="1">
      <alignment/>
    </xf>
    <xf numFmtId="49" fontId="5" fillId="17" borderId="37" xfId="0" applyNumberFormat="1" applyFont="1" applyFill="1" applyBorder="1" applyAlignment="1">
      <alignment horizontal="center" vertical="center" wrapText="1"/>
    </xf>
    <xf numFmtId="49" fontId="5" fillId="17" borderId="38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17" borderId="3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17" borderId="39" xfId="0" applyFont="1" applyFill="1" applyBorder="1" applyAlignment="1">
      <alignment/>
    </xf>
    <xf numFmtId="4" fontId="5" fillId="17" borderId="35" xfId="0" applyNumberFormat="1" applyFont="1" applyFill="1" applyBorder="1" applyAlignment="1">
      <alignment/>
    </xf>
    <xf numFmtId="4" fontId="5" fillId="17" borderId="40" xfId="0" applyNumberFormat="1" applyFont="1" applyFill="1" applyBorder="1" applyAlignment="1">
      <alignment/>
    </xf>
    <xf numFmtId="4" fontId="5" fillId="17" borderId="41" xfId="0" applyNumberFormat="1" applyFont="1" applyFill="1" applyBorder="1" applyAlignment="1">
      <alignment/>
    </xf>
    <xf numFmtId="0" fontId="5" fillId="14" borderId="39" xfId="0" applyFont="1" applyFill="1" applyBorder="1" applyAlignment="1">
      <alignment horizontal="centerContinuous" vertical="center" wrapText="1"/>
    </xf>
    <xf numFmtId="0" fontId="5" fillId="14" borderId="35" xfId="0" applyFont="1" applyFill="1" applyBorder="1" applyAlignment="1">
      <alignment horizontal="center" vertical="distributed"/>
    </xf>
    <xf numFmtId="0" fontId="5" fillId="14" borderId="35" xfId="0" applyFont="1" applyFill="1" applyBorder="1" applyAlignment="1">
      <alignment horizontal="centerContinuous" vertical="center" wrapText="1"/>
    </xf>
    <xf numFmtId="0" fontId="5" fillId="14" borderId="36" xfId="0" applyFont="1" applyFill="1" applyBorder="1" applyAlignment="1">
      <alignment horizontal="centerContinuous" vertical="center" wrapText="1"/>
    </xf>
    <xf numFmtId="0" fontId="2" fillId="33" borderId="42" xfId="0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0" fontId="4" fillId="14" borderId="42" xfId="0" applyFont="1" applyFill="1" applyBorder="1" applyAlignment="1">
      <alignment/>
    </xf>
    <xf numFmtId="4" fontId="5" fillId="14" borderId="43" xfId="0" applyNumberFormat="1" applyFont="1" applyFill="1" applyBorder="1" applyAlignment="1">
      <alignment/>
    </xf>
    <xf numFmtId="0" fontId="4" fillId="14" borderId="34" xfId="0" applyFont="1" applyFill="1" applyBorder="1" applyAlignment="1">
      <alignment/>
    </xf>
    <xf numFmtId="4" fontId="5" fillId="14" borderId="35" xfId="0" applyNumberFormat="1" applyFont="1" applyFill="1" applyBorder="1" applyAlignment="1">
      <alignment/>
    </xf>
    <xf numFmtId="0" fontId="4" fillId="8" borderId="30" xfId="0" applyFont="1" applyFill="1" applyBorder="1" applyAlignment="1">
      <alignment/>
    </xf>
    <xf numFmtId="4" fontId="5" fillId="8" borderId="23" xfId="0" applyNumberFormat="1" applyFont="1" applyFill="1" applyBorder="1" applyAlignment="1">
      <alignment/>
    </xf>
    <xf numFmtId="10" fontId="5" fillId="8" borderId="44" xfId="0" applyNumberFormat="1" applyFont="1" applyFill="1" applyBorder="1" applyAlignment="1">
      <alignment/>
    </xf>
    <xf numFmtId="0" fontId="4" fillId="8" borderId="12" xfId="0" applyFont="1" applyFill="1" applyBorder="1" applyAlignment="1">
      <alignment/>
    </xf>
    <xf numFmtId="4" fontId="5" fillId="8" borderId="14" xfId="0" applyNumberFormat="1" applyFont="1" applyFill="1" applyBorder="1" applyAlignment="1">
      <alignment/>
    </xf>
    <xf numFmtId="10" fontId="5" fillId="8" borderId="19" xfId="0" applyNumberFormat="1" applyFont="1" applyFill="1" applyBorder="1" applyAlignment="1">
      <alignment/>
    </xf>
    <xf numFmtId="0" fontId="4" fillId="8" borderId="31" xfId="0" applyFont="1" applyFill="1" applyBorder="1" applyAlignment="1">
      <alignment/>
    </xf>
    <xf numFmtId="4" fontId="5" fillId="8" borderId="24" xfId="0" applyNumberFormat="1" applyFont="1" applyFill="1" applyBorder="1" applyAlignment="1">
      <alignment/>
    </xf>
    <xf numFmtId="4" fontId="5" fillId="8" borderId="16" xfId="0" applyNumberFormat="1" applyFont="1" applyFill="1" applyBorder="1" applyAlignment="1">
      <alignment/>
    </xf>
    <xf numFmtId="10" fontId="5" fillId="8" borderId="45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4" fillId="5" borderId="32" xfId="0" applyFont="1" applyFill="1" applyBorder="1" applyAlignment="1">
      <alignment/>
    </xf>
    <xf numFmtId="4" fontId="5" fillId="5" borderId="20" xfId="0" applyNumberFormat="1" applyFont="1" applyFill="1" applyBorder="1" applyAlignment="1">
      <alignment/>
    </xf>
    <xf numFmtId="10" fontId="5" fillId="5" borderId="20" xfId="0" applyNumberFormat="1" applyFont="1" applyFill="1" applyBorder="1" applyAlignment="1">
      <alignment/>
    </xf>
    <xf numFmtId="10" fontId="5" fillId="5" borderId="21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5" fillId="5" borderId="14" xfId="0" applyNumberFormat="1" applyFont="1" applyFill="1" applyBorder="1" applyAlignment="1">
      <alignment/>
    </xf>
    <xf numFmtId="10" fontId="5" fillId="5" borderId="14" xfId="0" applyNumberFormat="1" applyFont="1" applyFill="1" applyBorder="1" applyAlignment="1">
      <alignment/>
    </xf>
    <xf numFmtId="10" fontId="5" fillId="5" borderId="17" xfId="0" applyNumberFormat="1" applyFont="1" applyFill="1" applyBorder="1" applyAlignment="1">
      <alignment/>
    </xf>
    <xf numFmtId="0" fontId="4" fillId="5" borderId="33" xfId="0" applyFont="1" applyFill="1" applyBorder="1" applyAlignment="1">
      <alignment/>
    </xf>
    <xf numFmtId="4" fontId="5" fillId="5" borderId="16" xfId="0" applyNumberFormat="1" applyFont="1" applyFill="1" applyBorder="1" applyAlignment="1">
      <alignment/>
    </xf>
    <xf numFmtId="10" fontId="5" fillId="5" borderId="16" xfId="0" applyNumberFormat="1" applyFont="1" applyFill="1" applyBorder="1" applyAlignment="1">
      <alignment/>
    </xf>
    <xf numFmtId="10" fontId="5" fillId="5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10" fontId="5" fillId="8" borderId="46" xfId="0" applyNumberFormat="1" applyFont="1" applyFill="1" applyBorder="1" applyAlignment="1">
      <alignment/>
    </xf>
    <xf numFmtId="10" fontId="5" fillId="33" borderId="19" xfId="0" applyNumberFormat="1" applyFont="1" applyFill="1" applyBorder="1" applyAlignment="1">
      <alignment/>
    </xf>
    <xf numFmtId="10" fontId="5" fillId="33" borderId="47" xfId="0" applyNumberFormat="1" applyFont="1" applyFill="1" applyBorder="1" applyAlignment="1">
      <alignment/>
    </xf>
    <xf numFmtId="10" fontId="6" fillId="0" borderId="44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10" fontId="5" fillId="8" borderId="16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5" fillId="17" borderId="5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5" fillId="17" borderId="55" xfId="0" applyFont="1" applyFill="1" applyBorder="1" applyAlignment="1">
      <alignment horizontal="center" vertical="center" wrapText="1"/>
    </xf>
    <xf numFmtId="0" fontId="2" fillId="23" borderId="0" xfId="52" applyFont="1" applyFill="1">
      <alignment/>
      <protection/>
    </xf>
    <xf numFmtId="4" fontId="0" fillId="0" borderId="0" xfId="52" applyNumberFormat="1">
      <alignment/>
      <protection/>
    </xf>
    <xf numFmtId="0" fontId="0" fillId="0" borderId="0" xfId="52" applyFont="1">
      <alignment/>
      <protection/>
    </xf>
    <xf numFmtId="4" fontId="6" fillId="0" borderId="0" xfId="0" applyNumberFormat="1" applyFont="1" applyBorder="1" applyAlignment="1">
      <alignment/>
    </xf>
    <xf numFmtId="0" fontId="2" fillId="34" borderId="0" xfId="52" applyFont="1" applyFill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2"/>
  <sheetViews>
    <sheetView zoomScalePageLayoutView="0" workbookViewId="0" topLeftCell="A1">
      <selection activeCell="G57" sqref="G57"/>
    </sheetView>
  </sheetViews>
  <sheetFormatPr defaultColWidth="11.421875" defaultRowHeight="12.75"/>
  <cols>
    <col min="1" max="1" width="37.140625" style="0" customWidth="1"/>
    <col min="2" max="7" width="16.57421875" style="0" customWidth="1"/>
    <col min="11" max="11" width="16.421875" style="0" customWidth="1"/>
  </cols>
  <sheetData>
    <row r="3" spans="1:7" ht="15.75">
      <c r="A3" s="109" t="s">
        <v>104</v>
      </c>
      <c r="B3" s="109"/>
      <c r="C3" s="109"/>
      <c r="D3" s="109"/>
      <c r="E3" s="109"/>
      <c r="F3" s="109"/>
      <c r="G3" s="109"/>
    </row>
    <row r="4" ht="13.5" thickBot="1"/>
    <row r="5" spans="1:7" ht="36" customHeight="1" thickBot="1">
      <c r="A5" s="64" t="s">
        <v>0</v>
      </c>
      <c r="B5" s="65" t="s">
        <v>97</v>
      </c>
      <c r="C5" s="66" t="s">
        <v>98</v>
      </c>
      <c r="D5" s="65" t="s">
        <v>99</v>
      </c>
      <c r="E5" s="65" t="s">
        <v>100</v>
      </c>
      <c r="F5" s="66" t="s">
        <v>41</v>
      </c>
      <c r="G5" s="67" t="s">
        <v>40</v>
      </c>
    </row>
    <row r="6" spans="1:7" ht="12.75">
      <c r="A6" s="74" t="s">
        <v>29</v>
      </c>
      <c r="B6" s="75">
        <f>B7+B15+B19+B20+B21</f>
        <v>20533000</v>
      </c>
      <c r="C6" s="75">
        <f>C7+C15+C19+C20+C21</f>
        <v>19450871.35</v>
      </c>
      <c r="D6" s="75">
        <f>D7+D15+D19+D20+D21</f>
        <v>19042161.16</v>
      </c>
      <c r="E6" s="75">
        <f>E7+E15+E19+E20+E21</f>
        <v>15884874.17</v>
      </c>
      <c r="F6" s="75">
        <f>F7+F15+F19+F20+F21</f>
        <v>0</v>
      </c>
      <c r="G6" s="76">
        <f>(E6+F6)/D6</f>
        <v>0.8341949233875721</v>
      </c>
    </row>
    <row r="7" spans="1:7" ht="12.75">
      <c r="A7" s="8" t="s">
        <v>44</v>
      </c>
      <c r="B7" s="10">
        <f>B8+B9+B10+B11+B12+B13+B14</f>
        <v>16695000</v>
      </c>
      <c r="C7" s="10">
        <f>C8+C9+C10+C11+C12+C13+C14</f>
        <v>15125984.1</v>
      </c>
      <c r="D7" s="10">
        <f>D8+D9+D10+D11+D12+D13+D14</f>
        <v>14678840</v>
      </c>
      <c r="E7" s="10">
        <f>E8+E9+E10+E11+E12+E13+E14</f>
        <v>11846027.01</v>
      </c>
      <c r="F7" s="10"/>
      <c r="G7" s="18">
        <f>(E7+F7)/D7</f>
        <v>0.8070138382869491</v>
      </c>
    </row>
    <row r="8" spans="1:7" ht="12.75">
      <c r="A8" s="8" t="s">
        <v>23</v>
      </c>
      <c r="B8" s="10">
        <v>13600000</v>
      </c>
      <c r="C8" s="10">
        <v>13088544.1</v>
      </c>
      <c r="D8" s="10">
        <v>12300000</v>
      </c>
      <c r="E8" s="10">
        <v>10633369.37</v>
      </c>
      <c r="F8" s="10"/>
      <c r="G8" s="18">
        <f aca="true" t="shared" si="0" ref="G8:G54">(E8+F8)/D8</f>
        <v>0.8645015747967479</v>
      </c>
    </row>
    <row r="9" spans="1:7" ht="12.75">
      <c r="A9" s="8" t="s">
        <v>42</v>
      </c>
      <c r="B9" s="10">
        <v>300000</v>
      </c>
      <c r="C9" s="10">
        <v>233075.38</v>
      </c>
      <c r="D9" s="10">
        <v>250000</v>
      </c>
      <c r="E9" s="10">
        <v>127270.35</v>
      </c>
      <c r="F9" s="10"/>
      <c r="G9" s="18">
        <f t="shared" si="0"/>
        <v>0.5090814</v>
      </c>
    </row>
    <row r="10" spans="1:7" ht="12.75">
      <c r="A10" s="8" t="s">
        <v>24</v>
      </c>
      <c r="B10" s="10">
        <v>1800000</v>
      </c>
      <c r="C10" s="10">
        <v>1217421.83</v>
      </c>
      <c r="D10" s="10">
        <v>1400000</v>
      </c>
      <c r="E10" s="10">
        <v>425896.81</v>
      </c>
      <c r="F10" s="10"/>
      <c r="G10" s="18">
        <f t="shared" si="0"/>
        <v>0.3042120071428571</v>
      </c>
    </row>
    <row r="11" spans="1:7" ht="12.75">
      <c r="A11" s="8" t="s">
        <v>26</v>
      </c>
      <c r="B11" s="10">
        <v>0</v>
      </c>
      <c r="C11" s="10">
        <v>-393.19</v>
      </c>
      <c r="D11" s="10">
        <v>0</v>
      </c>
      <c r="E11" s="10">
        <v>0</v>
      </c>
      <c r="F11" s="10"/>
      <c r="G11" s="18"/>
    </row>
    <row r="12" spans="1:7" ht="12.75">
      <c r="A12" s="8" t="s">
        <v>25</v>
      </c>
      <c r="B12" s="10">
        <v>350000</v>
      </c>
      <c r="C12" s="10">
        <v>226339.78</v>
      </c>
      <c r="D12" s="10">
        <v>250000</v>
      </c>
      <c r="E12" s="10">
        <v>241937.8</v>
      </c>
      <c r="F12" s="10"/>
      <c r="G12" s="18">
        <f t="shared" si="0"/>
        <v>0.9677511999999999</v>
      </c>
    </row>
    <row r="13" spans="1:7" ht="12.75">
      <c r="A13" s="8" t="s">
        <v>27</v>
      </c>
      <c r="B13" s="10">
        <v>220000</v>
      </c>
      <c r="C13" s="10">
        <v>115</v>
      </c>
      <c r="D13" s="10">
        <v>0</v>
      </c>
      <c r="E13" s="10">
        <v>-400</v>
      </c>
      <c r="F13" s="10"/>
      <c r="G13" s="18"/>
    </row>
    <row r="14" spans="1:7" ht="12.75">
      <c r="A14" s="8" t="s">
        <v>43</v>
      </c>
      <c r="B14" s="10">
        <v>425000</v>
      </c>
      <c r="C14" s="10">
        <v>360881.2</v>
      </c>
      <c r="D14" s="10">
        <v>478840</v>
      </c>
      <c r="E14" s="10">
        <v>417952.68</v>
      </c>
      <c r="F14" s="10"/>
      <c r="G14" s="18">
        <f t="shared" si="0"/>
        <v>0.8728441232979701</v>
      </c>
    </row>
    <row r="15" spans="1:7" ht="12.75">
      <c r="A15" s="8" t="s">
        <v>45</v>
      </c>
      <c r="B15" s="10">
        <f>B16+B17+B18</f>
        <v>3631000</v>
      </c>
      <c r="C15" s="10">
        <f>C16+C17+C18</f>
        <v>4038014.6500000004</v>
      </c>
      <c r="D15" s="10">
        <f>D16+D17+D18</f>
        <v>4135000</v>
      </c>
      <c r="E15" s="10">
        <f>E16+E17+E18</f>
        <v>3855522.3800000004</v>
      </c>
      <c r="F15" s="10"/>
      <c r="G15" s="18">
        <f t="shared" si="0"/>
        <v>0.9324117001209191</v>
      </c>
    </row>
    <row r="16" spans="1:7" ht="12.75">
      <c r="A16" s="8" t="s">
        <v>30</v>
      </c>
      <c r="B16" s="10">
        <v>450000</v>
      </c>
      <c r="C16" s="10">
        <v>358062.68</v>
      </c>
      <c r="D16" s="10">
        <v>450000</v>
      </c>
      <c r="E16" s="10">
        <v>375315.08</v>
      </c>
      <c r="F16" s="10"/>
      <c r="G16" s="18">
        <f t="shared" si="0"/>
        <v>0.8340335111111111</v>
      </c>
    </row>
    <row r="17" spans="1:7" ht="12.75">
      <c r="A17" s="8" t="s">
        <v>31</v>
      </c>
      <c r="B17" s="10">
        <v>2470000</v>
      </c>
      <c r="C17" s="10">
        <v>3151055.92</v>
      </c>
      <c r="D17" s="10">
        <v>2915000</v>
      </c>
      <c r="E17" s="10">
        <v>2995019.62</v>
      </c>
      <c r="F17" s="10"/>
      <c r="G17" s="18">
        <f t="shared" si="0"/>
        <v>1.0274509845626072</v>
      </c>
    </row>
    <row r="18" spans="1:7" ht="12.75">
      <c r="A18" s="8" t="s">
        <v>32</v>
      </c>
      <c r="B18" s="10">
        <v>711000</v>
      </c>
      <c r="C18" s="10">
        <v>528896.05</v>
      </c>
      <c r="D18" s="10">
        <v>770000</v>
      </c>
      <c r="E18" s="10">
        <v>485187.68</v>
      </c>
      <c r="F18" s="10"/>
      <c r="G18" s="18">
        <f t="shared" si="0"/>
        <v>0.6301138701298701</v>
      </c>
    </row>
    <row r="19" spans="1:7" ht="12.75">
      <c r="A19" s="8" t="s">
        <v>46</v>
      </c>
      <c r="B19" s="10">
        <v>42000</v>
      </c>
      <c r="C19" s="10">
        <v>39507.23</v>
      </c>
      <c r="D19" s="10">
        <v>42600</v>
      </c>
      <c r="E19" s="10">
        <v>29100.49</v>
      </c>
      <c r="F19" s="10"/>
      <c r="G19" s="18">
        <f t="shared" si="0"/>
        <v>0.6831100938967136</v>
      </c>
    </row>
    <row r="20" spans="1:7" ht="12.75">
      <c r="A20" s="8" t="s">
        <v>47</v>
      </c>
      <c r="B20" s="10">
        <v>25000</v>
      </c>
      <c r="C20" s="10">
        <v>109552.27</v>
      </c>
      <c r="D20" s="10">
        <v>50721.16</v>
      </c>
      <c r="E20" s="10">
        <v>18399.03</v>
      </c>
      <c r="F20" s="10"/>
      <c r="G20" s="18">
        <f t="shared" si="0"/>
        <v>0.3627486043300271</v>
      </c>
    </row>
    <row r="21" spans="1:7" ht="12.75">
      <c r="A21" s="8" t="s">
        <v>33</v>
      </c>
      <c r="B21" s="10">
        <v>140000</v>
      </c>
      <c r="C21" s="10">
        <v>137813.1</v>
      </c>
      <c r="D21" s="10">
        <v>135000</v>
      </c>
      <c r="E21" s="10">
        <v>135825.26</v>
      </c>
      <c r="F21" s="10"/>
      <c r="G21" s="18">
        <f t="shared" si="0"/>
        <v>1.006113037037037</v>
      </c>
    </row>
    <row r="22" spans="1:7" ht="12.75">
      <c r="A22" s="77" t="s">
        <v>28</v>
      </c>
      <c r="B22" s="78">
        <f>B23+B27+B28+B29+B30</f>
        <v>62448150</v>
      </c>
      <c r="C22" s="78">
        <f>C23+C27+C28+C29+C30</f>
        <v>62814997.25</v>
      </c>
      <c r="D22" s="78">
        <f>D23+D27+D28+D29+D30</f>
        <v>67330851</v>
      </c>
      <c r="E22" s="78">
        <f>E23+E27+E28+E29+E30</f>
        <v>60828374.83</v>
      </c>
      <c r="F22" s="78">
        <f>F23+F27+F28+F29+F30</f>
        <v>0</v>
      </c>
      <c r="G22" s="79">
        <f t="shared" si="0"/>
        <v>0.9034250113666319</v>
      </c>
    </row>
    <row r="23" spans="1:7" ht="12.75">
      <c r="A23" s="8" t="s">
        <v>34</v>
      </c>
      <c r="B23" s="10">
        <f>B24+B25+B26</f>
        <v>59357959</v>
      </c>
      <c r="C23" s="10">
        <f>C24+C25+C26</f>
        <v>59630582.5</v>
      </c>
      <c r="D23" s="10">
        <f>D24+D25+D26</f>
        <v>64239274</v>
      </c>
      <c r="E23" s="10">
        <f>E24+E25+E26</f>
        <v>58378230.61</v>
      </c>
      <c r="F23" s="10"/>
      <c r="G23" s="18">
        <f t="shared" si="0"/>
        <v>0.9087623034158201</v>
      </c>
    </row>
    <row r="24" spans="1:7" ht="12.75">
      <c r="A24" s="8" t="s">
        <v>48</v>
      </c>
      <c r="B24" s="10">
        <v>57196919</v>
      </c>
      <c r="C24" s="10">
        <v>57713752.97</v>
      </c>
      <c r="D24" s="10">
        <v>61326892</v>
      </c>
      <c r="E24" s="10">
        <v>56325849.43</v>
      </c>
      <c r="F24" s="10"/>
      <c r="G24" s="18">
        <f t="shared" si="0"/>
        <v>0.9184526982061963</v>
      </c>
    </row>
    <row r="25" spans="1:7" ht="12.75">
      <c r="A25" s="8" t="s">
        <v>35</v>
      </c>
      <c r="B25" s="10">
        <v>1854956</v>
      </c>
      <c r="C25" s="10">
        <v>1722376.82</v>
      </c>
      <c r="D25" s="10">
        <v>2589298</v>
      </c>
      <c r="E25" s="10">
        <v>1767260.17</v>
      </c>
      <c r="F25" s="10"/>
      <c r="G25" s="18">
        <f t="shared" si="0"/>
        <v>0.682524827192544</v>
      </c>
    </row>
    <row r="26" spans="1:7" ht="12.75">
      <c r="A26" s="8" t="s">
        <v>36</v>
      </c>
      <c r="B26" s="10">
        <v>306084</v>
      </c>
      <c r="C26" s="10">
        <v>194452.71</v>
      </c>
      <c r="D26" s="10">
        <v>323084</v>
      </c>
      <c r="E26" s="10">
        <v>285121.01</v>
      </c>
      <c r="F26" s="10"/>
      <c r="G26" s="18">
        <f t="shared" si="0"/>
        <v>0.8824980809944163</v>
      </c>
    </row>
    <row r="27" spans="1:7" ht="12.75">
      <c r="A27" s="8" t="s">
        <v>37</v>
      </c>
      <c r="B27" s="10">
        <v>1391314</v>
      </c>
      <c r="C27" s="10">
        <v>1023900.69</v>
      </c>
      <c r="D27" s="10">
        <v>1382977</v>
      </c>
      <c r="E27" s="10">
        <v>742963.61</v>
      </c>
      <c r="F27" s="10"/>
      <c r="G27" s="18">
        <f t="shared" si="0"/>
        <v>0.5372205105363285</v>
      </c>
    </row>
    <row r="28" spans="1:7" ht="12.75">
      <c r="A28" s="8" t="s">
        <v>49</v>
      </c>
      <c r="B28" s="10">
        <v>1064377</v>
      </c>
      <c r="C28" s="10">
        <v>1731540</v>
      </c>
      <c r="D28" s="10">
        <v>960000</v>
      </c>
      <c r="E28" s="10">
        <v>1418248.72</v>
      </c>
      <c r="F28" s="10"/>
      <c r="G28" s="18">
        <f t="shared" si="0"/>
        <v>1.4773424166666667</v>
      </c>
    </row>
    <row r="29" spans="1:7" ht="12.75">
      <c r="A29" s="8" t="s">
        <v>53</v>
      </c>
      <c r="B29" s="10">
        <v>364500</v>
      </c>
      <c r="C29" s="10">
        <v>209748.78</v>
      </c>
      <c r="D29" s="10">
        <v>505200</v>
      </c>
      <c r="E29" s="10">
        <v>68781.33</v>
      </c>
      <c r="F29" s="10"/>
      <c r="G29" s="18">
        <f t="shared" si="0"/>
        <v>0.13614673396674584</v>
      </c>
    </row>
    <row r="30" spans="1:7" ht="12.75">
      <c r="A30" s="8" t="s">
        <v>50</v>
      </c>
      <c r="B30" s="10">
        <v>270000</v>
      </c>
      <c r="C30" s="10">
        <v>219225.28</v>
      </c>
      <c r="D30" s="10">
        <v>243400</v>
      </c>
      <c r="E30" s="10">
        <v>220150.56</v>
      </c>
      <c r="F30" s="10"/>
      <c r="G30" s="18">
        <f t="shared" si="0"/>
        <v>0.9044805258833196</v>
      </c>
    </row>
    <row r="31" spans="1:7" ht="12.75">
      <c r="A31" s="77" t="s">
        <v>38</v>
      </c>
      <c r="B31" s="78">
        <f>B32+B34+B35</f>
        <v>470000</v>
      </c>
      <c r="C31" s="78">
        <f>C32+C34+C35+C36</f>
        <v>278481.28</v>
      </c>
      <c r="D31" s="78">
        <f>D32+D34+D35+D36</f>
        <v>360000</v>
      </c>
      <c r="E31" s="78">
        <f>E32+E33+E34+E35+E36</f>
        <v>201606.46999999997</v>
      </c>
      <c r="F31" s="78">
        <f>F32+F34+F35</f>
        <v>0</v>
      </c>
      <c r="G31" s="79">
        <f t="shared" si="0"/>
        <v>0.5600179722222222</v>
      </c>
    </row>
    <row r="32" spans="1:7" ht="12.75">
      <c r="A32" s="8" t="s">
        <v>51</v>
      </c>
      <c r="B32" s="10">
        <v>95000</v>
      </c>
      <c r="C32" s="10">
        <v>38782.59</v>
      </c>
      <c r="D32" s="10">
        <v>40000</v>
      </c>
      <c r="E32" s="10">
        <v>10893.51</v>
      </c>
      <c r="F32" s="10"/>
      <c r="G32" s="18">
        <f t="shared" si="0"/>
        <v>0.27233775</v>
      </c>
    </row>
    <row r="33" spans="1:7" ht="12.75">
      <c r="A33" s="8" t="s">
        <v>108</v>
      </c>
      <c r="B33" s="10">
        <v>0</v>
      </c>
      <c r="C33" s="10">
        <v>0</v>
      </c>
      <c r="D33" s="10">
        <v>0</v>
      </c>
      <c r="E33" s="10">
        <v>5075</v>
      </c>
      <c r="F33" s="10"/>
      <c r="G33" s="18"/>
    </row>
    <row r="34" spans="1:7" ht="12.75">
      <c r="A34" s="8" t="s">
        <v>90</v>
      </c>
      <c r="B34" s="10">
        <v>185000</v>
      </c>
      <c r="C34" s="10">
        <v>89346.91</v>
      </c>
      <c r="D34" s="10">
        <v>150000</v>
      </c>
      <c r="E34" s="10">
        <v>80691.2</v>
      </c>
      <c r="F34" s="10"/>
      <c r="G34" s="18">
        <f t="shared" si="0"/>
        <v>0.5379413333333333</v>
      </c>
    </row>
    <row r="35" spans="1:7" ht="12.75">
      <c r="A35" s="9" t="s">
        <v>52</v>
      </c>
      <c r="B35" s="11">
        <v>190000</v>
      </c>
      <c r="C35" s="11">
        <v>146151.78</v>
      </c>
      <c r="D35" s="11">
        <v>170000</v>
      </c>
      <c r="E35" s="11">
        <v>104846.76</v>
      </c>
      <c r="F35" s="11"/>
      <c r="G35" s="18">
        <f t="shared" si="0"/>
        <v>0.6167456470588235</v>
      </c>
    </row>
    <row r="36" spans="1:7" s="43" customFormat="1" ht="12.75">
      <c r="A36" s="41" t="s">
        <v>91</v>
      </c>
      <c r="B36" s="10">
        <v>0</v>
      </c>
      <c r="C36" s="10">
        <v>4200</v>
      </c>
      <c r="D36" s="10">
        <v>0</v>
      </c>
      <c r="E36" s="10">
        <v>100</v>
      </c>
      <c r="F36" s="10"/>
      <c r="G36" s="18"/>
    </row>
    <row r="37" spans="1:7" s="1" customFormat="1" ht="14.25" customHeight="1" thickBot="1">
      <c r="A37" s="70" t="s">
        <v>85</v>
      </c>
      <c r="B37" s="71">
        <f>B6+B22+B31</f>
        <v>83451150</v>
      </c>
      <c r="C37" s="71">
        <f>C6+C22+C31</f>
        <v>82544349.88</v>
      </c>
      <c r="D37" s="71">
        <f>D6+D22+D31</f>
        <v>86733012.16</v>
      </c>
      <c r="E37" s="71">
        <f>E6+E22+E31</f>
        <v>76914855.47</v>
      </c>
      <c r="F37" s="71">
        <f>F6+F22+F31</f>
        <v>0</v>
      </c>
      <c r="G37" s="99">
        <f t="shared" si="0"/>
        <v>0.8868002338960852</v>
      </c>
    </row>
    <row r="38" spans="1:7" s="1" customFormat="1" ht="12.75">
      <c r="A38" s="80" t="s">
        <v>84</v>
      </c>
      <c r="B38" s="81">
        <v>504.38</v>
      </c>
      <c r="C38" s="81">
        <v>7438.5</v>
      </c>
      <c r="D38" s="81">
        <v>500</v>
      </c>
      <c r="E38" s="81">
        <v>4590.63</v>
      </c>
      <c r="F38" s="81">
        <v>0</v>
      </c>
      <c r="G38" s="83">
        <f>(E38+F38)/D38</f>
        <v>9.18126</v>
      </c>
    </row>
    <row r="39" spans="1:7" ht="12.75">
      <c r="A39" s="77" t="s">
        <v>39</v>
      </c>
      <c r="B39" s="78">
        <f>B40+B44+B45+B46</f>
        <v>7246406</v>
      </c>
      <c r="C39" s="78">
        <f>C40+C44+C45+C46</f>
        <v>5658977.899999999</v>
      </c>
      <c r="D39" s="78">
        <f>D40+D44+D45+D46</f>
        <v>8071541.390000001</v>
      </c>
      <c r="E39" s="78">
        <f>E40+E44+E45+E46</f>
        <v>5380576.52</v>
      </c>
      <c r="F39" s="78">
        <f>F40+F44+F45+F46</f>
        <v>0</v>
      </c>
      <c r="G39" s="79">
        <f t="shared" si="0"/>
        <v>0.6666107822560517</v>
      </c>
    </row>
    <row r="40" spans="1:7" ht="12.75">
      <c r="A40" s="8" t="s">
        <v>54</v>
      </c>
      <c r="B40" s="12">
        <f>B41+B42+B43</f>
        <v>4116687</v>
      </c>
      <c r="C40" s="12">
        <f>C41+C42+C43</f>
        <v>3559498.04</v>
      </c>
      <c r="D40" s="12">
        <f>D41+D42+D43</f>
        <v>4170000</v>
      </c>
      <c r="E40" s="12">
        <f>E41+E42+E43</f>
        <v>2195641.15</v>
      </c>
      <c r="F40" s="12"/>
      <c r="G40" s="18">
        <f t="shared" si="0"/>
        <v>0.5265326498800958</v>
      </c>
    </row>
    <row r="41" spans="1:7" ht="12.75">
      <c r="A41" s="8" t="s">
        <v>55</v>
      </c>
      <c r="B41" s="12">
        <v>2400000</v>
      </c>
      <c r="C41" s="12">
        <v>1699437.42</v>
      </c>
      <c r="D41" s="12">
        <v>2500000</v>
      </c>
      <c r="E41" s="12">
        <v>2050000</v>
      </c>
      <c r="F41" s="12"/>
      <c r="G41" s="18">
        <f t="shared" si="0"/>
        <v>0.82</v>
      </c>
    </row>
    <row r="42" spans="1:7" ht="12.75">
      <c r="A42" s="8" t="s">
        <v>56</v>
      </c>
      <c r="B42" s="12">
        <v>1631687</v>
      </c>
      <c r="C42" s="12">
        <v>1687851.1</v>
      </c>
      <c r="D42" s="12">
        <v>1620000</v>
      </c>
      <c r="E42" s="12">
        <v>58875.44</v>
      </c>
      <c r="F42" s="12"/>
      <c r="G42" s="18">
        <f t="shared" si="0"/>
        <v>0.03634286419753086</v>
      </c>
    </row>
    <row r="43" spans="1:7" ht="12.75">
      <c r="A43" s="8" t="s">
        <v>36</v>
      </c>
      <c r="B43" s="12">
        <v>85000</v>
      </c>
      <c r="C43" s="12">
        <v>172209.52</v>
      </c>
      <c r="D43" s="12">
        <v>50000</v>
      </c>
      <c r="E43" s="12">
        <v>86765.71</v>
      </c>
      <c r="F43" s="12"/>
      <c r="G43" s="18">
        <f t="shared" si="0"/>
        <v>1.7353142000000001</v>
      </c>
    </row>
    <row r="44" spans="1:7" ht="12.75">
      <c r="A44" s="8" t="s">
        <v>57</v>
      </c>
      <c r="B44" s="10">
        <v>1640000</v>
      </c>
      <c r="C44" s="10">
        <v>1043601.68</v>
      </c>
      <c r="D44" s="10">
        <v>2119472.08</v>
      </c>
      <c r="E44" s="10">
        <v>1361196.19</v>
      </c>
      <c r="F44" s="10"/>
      <c r="G44" s="18">
        <f t="shared" si="0"/>
        <v>0.6422336028130174</v>
      </c>
    </row>
    <row r="45" spans="1:7" ht="12.75">
      <c r="A45" s="8" t="s">
        <v>53</v>
      </c>
      <c r="B45" s="10">
        <v>687000</v>
      </c>
      <c r="C45" s="10">
        <v>561850.81</v>
      </c>
      <c r="D45" s="10">
        <v>796950</v>
      </c>
      <c r="E45" s="10">
        <v>989025.95</v>
      </c>
      <c r="F45" s="10"/>
      <c r="G45" s="18">
        <f t="shared" si="0"/>
        <v>1.2410138026224982</v>
      </c>
    </row>
    <row r="46" spans="1:7" ht="13.5" thickBot="1">
      <c r="A46" s="9" t="s">
        <v>58</v>
      </c>
      <c r="B46" s="11">
        <v>802719</v>
      </c>
      <c r="C46" s="11">
        <v>494027.37</v>
      </c>
      <c r="D46" s="11">
        <v>985119.31</v>
      </c>
      <c r="E46" s="11">
        <v>834713.23</v>
      </c>
      <c r="F46" s="11"/>
      <c r="G46" s="18">
        <f t="shared" si="0"/>
        <v>0.8473219654987779</v>
      </c>
    </row>
    <row r="47" spans="1:7" s="1" customFormat="1" ht="14.25" customHeight="1" thickBot="1">
      <c r="A47" s="72" t="s">
        <v>86</v>
      </c>
      <c r="B47" s="73">
        <f>B38+B39</f>
        <v>7246910.38</v>
      </c>
      <c r="C47" s="73">
        <f>C38+C39</f>
        <v>5666416.399999999</v>
      </c>
      <c r="D47" s="73">
        <f>D38+D39</f>
        <v>8072041.390000001</v>
      </c>
      <c r="E47" s="73">
        <f>E38+E39</f>
        <v>5385167.149999999</v>
      </c>
      <c r="F47" s="73">
        <f>F38+F39</f>
        <v>0</v>
      </c>
      <c r="G47" s="99">
        <f t="shared" si="0"/>
        <v>0.6671381983585194</v>
      </c>
    </row>
    <row r="48" spans="1:7" s="1" customFormat="1" ht="12.75">
      <c r="A48" s="80" t="s">
        <v>20</v>
      </c>
      <c r="B48" s="82">
        <f>SUM(B49:B50)</f>
        <v>9922927.01</v>
      </c>
      <c r="C48" s="82">
        <f>SUM(C49:C50)</f>
        <v>82485.03</v>
      </c>
      <c r="D48" s="82">
        <f>SUM(D49:D50)</f>
        <v>12362517.31</v>
      </c>
      <c r="E48" s="82">
        <f>SUM(E49:E50)</f>
        <v>3437.5</v>
      </c>
      <c r="F48" s="82">
        <f>SUM(F49:F50)</f>
        <v>12157517.31</v>
      </c>
      <c r="G48" s="105">
        <f>(E48+F48)/D48</f>
        <v>0.9836956750032652</v>
      </c>
    </row>
    <row r="49" spans="1:9" ht="12.75">
      <c r="A49" s="8" t="s">
        <v>59</v>
      </c>
      <c r="B49" s="10">
        <v>605000</v>
      </c>
      <c r="C49" s="10">
        <v>82485.03</v>
      </c>
      <c r="D49" s="10">
        <v>205000</v>
      </c>
      <c r="E49" s="10">
        <v>3437.5</v>
      </c>
      <c r="F49" s="10">
        <v>0</v>
      </c>
      <c r="G49" s="18">
        <f t="shared" si="0"/>
        <v>0.01676829268292683</v>
      </c>
      <c r="I49" s="42"/>
    </row>
    <row r="50" spans="1:7" ht="12.75">
      <c r="A50" s="8" t="s">
        <v>92</v>
      </c>
      <c r="B50" s="10">
        <v>9317927.01</v>
      </c>
      <c r="C50" s="10">
        <v>0</v>
      </c>
      <c r="D50" s="10">
        <v>12157517.31</v>
      </c>
      <c r="E50" s="10">
        <v>0</v>
      </c>
      <c r="F50" s="10">
        <v>12157517.31</v>
      </c>
      <c r="G50" s="18">
        <f t="shared" si="0"/>
        <v>1</v>
      </c>
    </row>
    <row r="51" spans="1:7" s="1" customFormat="1" ht="12.75">
      <c r="A51" s="77" t="s">
        <v>21</v>
      </c>
      <c r="B51" s="78">
        <f aca="true" t="shared" si="1" ref="B51:G51">SUM(B52)</f>
        <v>0</v>
      </c>
      <c r="C51" s="78">
        <f t="shared" si="1"/>
        <v>783736.5</v>
      </c>
      <c r="D51" s="78">
        <f t="shared" si="1"/>
        <v>1272057</v>
      </c>
      <c r="E51" s="78">
        <f t="shared" si="1"/>
        <v>1444275.01</v>
      </c>
      <c r="F51" s="78">
        <f t="shared" si="1"/>
        <v>0</v>
      </c>
      <c r="G51" s="78">
        <f t="shared" si="1"/>
        <v>1.1353854504947498</v>
      </c>
    </row>
    <row r="52" spans="1:7" ht="13.5" thickBot="1">
      <c r="A52" s="9" t="s">
        <v>60</v>
      </c>
      <c r="B52" s="11">
        <v>0</v>
      </c>
      <c r="C52" s="11">
        <v>783736.5</v>
      </c>
      <c r="D52" s="11">
        <v>1272057</v>
      </c>
      <c r="E52" s="11">
        <v>1444275.01</v>
      </c>
      <c r="F52" s="11"/>
      <c r="G52" s="18">
        <f t="shared" si="0"/>
        <v>1.1353854504947498</v>
      </c>
    </row>
    <row r="53" spans="1:7" s="1" customFormat="1" ht="14.25" customHeight="1" thickBot="1">
      <c r="A53" s="72" t="s">
        <v>87</v>
      </c>
      <c r="B53" s="73">
        <f aca="true" t="shared" si="2" ref="B53:G53">B48+B51</f>
        <v>9922927.01</v>
      </c>
      <c r="C53" s="73">
        <f t="shared" si="2"/>
        <v>866221.53</v>
      </c>
      <c r="D53" s="73">
        <f t="shared" si="2"/>
        <v>13634574.31</v>
      </c>
      <c r="E53" s="73">
        <f t="shared" si="2"/>
        <v>1447712.51</v>
      </c>
      <c r="F53" s="73">
        <f t="shared" si="2"/>
        <v>12157517.31</v>
      </c>
      <c r="G53" s="73">
        <f t="shared" si="2"/>
        <v>2.119081125498015</v>
      </c>
    </row>
    <row r="54" spans="1:7" ht="13.5" thickBot="1">
      <c r="A54" s="68" t="s">
        <v>82</v>
      </c>
      <c r="B54" s="69">
        <f>B37+B47+B53</f>
        <v>100620987.39</v>
      </c>
      <c r="C54" s="69">
        <f>C37+C47+C53</f>
        <v>89076987.81</v>
      </c>
      <c r="D54" s="69">
        <f>D37+D47+D53</f>
        <v>108439627.86</v>
      </c>
      <c r="E54" s="69">
        <f>E37+E47+E53</f>
        <v>83747735.13000001</v>
      </c>
      <c r="F54" s="69">
        <f>F37+F47+F53</f>
        <v>12157517.31</v>
      </c>
      <c r="G54" s="100">
        <f t="shared" si="0"/>
        <v>0.8844114862125645</v>
      </c>
    </row>
    <row r="60" ht="12.75">
      <c r="C60" s="40"/>
    </row>
    <row r="65" ht="12.75">
      <c r="C65" s="40"/>
    </row>
    <row r="67" ht="12.75">
      <c r="C67" s="40"/>
    </row>
    <row r="73" spans="4:5" ht="12.75">
      <c r="D73" s="40"/>
      <c r="E73" s="40"/>
    </row>
    <row r="74" spans="4:5" ht="12.75">
      <c r="D74" s="40"/>
      <c r="E74" s="40"/>
    </row>
    <row r="75" ht="12.75">
      <c r="D75" s="40"/>
    </row>
    <row r="76" ht="12.75">
      <c r="D76" s="40"/>
    </row>
    <row r="77" spans="4:5" ht="12.75">
      <c r="D77" s="40"/>
      <c r="E77" s="40"/>
    </row>
    <row r="78" spans="4:5" ht="12.75">
      <c r="D78" s="40"/>
      <c r="E78" s="40"/>
    </row>
    <row r="79" spans="4:5" ht="12.75">
      <c r="D79" s="40"/>
      <c r="E79" s="40"/>
    </row>
    <row r="80" ht="12.75">
      <c r="E80" s="40"/>
    </row>
    <row r="81" ht="12.75">
      <c r="E81" s="40"/>
    </row>
    <row r="82" ht="12.75">
      <c r="E82" s="40"/>
    </row>
    <row r="83" ht="12.75">
      <c r="E83" s="40"/>
    </row>
    <row r="84" ht="12.75">
      <c r="E84" s="40"/>
    </row>
    <row r="85" ht="12.75">
      <c r="E85" s="40"/>
    </row>
    <row r="86" ht="12.75">
      <c r="E86" s="40"/>
    </row>
    <row r="87" ht="12.75">
      <c r="E87" s="40"/>
    </row>
    <row r="88" ht="12.75">
      <c r="E88" s="40"/>
    </row>
    <row r="90" ht="12.75">
      <c r="E90" s="40"/>
    </row>
    <row r="91" ht="12.75">
      <c r="E91" s="40"/>
    </row>
    <row r="92" ht="12.75">
      <c r="E92" s="40"/>
    </row>
  </sheetData>
  <sheetProtection/>
  <mergeCells count="1">
    <mergeCell ref="A3:G3"/>
  </mergeCells>
  <printOptions/>
  <pageMargins left="0.2362204724409449" right="0.2362204724409449" top="0.9448818897637796" bottom="1.141732283464567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zoomScalePageLayoutView="0" workbookViewId="0" topLeftCell="A1">
      <selection activeCell="F7" sqref="F7:G7"/>
    </sheetView>
  </sheetViews>
  <sheetFormatPr defaultColWidth="11.421875" defaultRowHeight="12.75"/>
  <cols>
    <col min="1" max="1" width="31.00390625" style="0" customWidth="1"/>
    <col min="2" max="2" width="14.57421875" style="0" customWidth="1"/>
    <col min="3" max="3" width="15.28125" style="0" customWidth="1"/>
    <col min="4" max="6" width="14.57421875" style="0" customWidth="1"/>
    <col min="7" max="7" width="12.57421875" style="0" customWidth="1"/>
    <col min="8" max="8" width="13.28125" style="0" customWidth="1"/>
    <col min="9" max="11" width="8.00390625" style="0" bestFit="1" customWidth="1"/>
  </cols>
  <sheetData>
    <row r="1" ht="9" customHeight="1"/>
    <row r="2" ht="8.25" customHeight="1"/>
    <row r="3" spans="1:11" ht="15.75">
      <c r="A3" s="110" t="s">
        <v>105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ht="12" customHeight="1" thickBot="1"/>
    <row r="5" spans="1:11" s="97" customFormat="1" ht="33" customHeight="1" thickTop="1">
      <c r="A5" s="116" t="s">
        <v>0</v>
      </c>
      <c r="B5" s="114" t="s">
        <v>93</v>
      </c>
      <c r="C5" s="114" t="s">
        <v>94</v>
      </c>
      <c r="D5" s="114" t="s">
        <v>95</v>
      </c>
      <c r="E5" s="114" t="s">
        <v>65</v>
      </c>
      <c r="F5" s="114" t="s">
        <v>64</v>
      </c>
      <c r="G5" s="114" t="s">
        <v>66</v>
      </c>
      <c r="H5" s="114" t="s">
        <v>89</v>
      </c>
      <c r="I5" s="111" t="s">
        <v>1</v>
      </c>
      <c r="J5" s="112"/>
      <c r="K5" s="113"/>
    </row>
    <row r="6" spans="1:11" s="97" customFormat="1" ht="15.75" customHeight="1" thickBot="1">
      <c r="A6" s="117"/>
      <c r="B6" s="115"/>
      <c r="C6" s="115"/>
      <c r="D6" s="115"/>
      <c r="E6" s="115"/>
      <c r="F6" s="115"/>
      <c r="G6" s="115"/>
      <c r="H6" s="115"/>
      <c r="I6" s="54" t="s">
        <v>61</v>
      </c>
      <c r="J6" s="54" t="s">
        <v>62</v>
      </c>
      <c r="K6" s="55" t="s">
        <v>63</v>
      </c>
    </row>
    <row r="7" spans="1:11" s="1" customFormat="1" ht="18.75" customHeight="1" thickTop="1">
      <c r="A7" s="85" t="s">
        <v>2</v>
      </c>
      <c r="B7" s="86">
        <f>SUM(B9:B15)</f>
        <v>58738511</v>
      </c>
      <c r="C7" s="86">
        <f>SUM(C9:C15)</f>
        <v>57478571.10000001</v>
      </c>
      <c r="D7" s="86">
        <f>SUM(D8:D15)</f>
        <v>61111180</v>
      </c>
      <c r="E7" s="86">
        <f>SUM(E8:E15)</f>
        <v>50165474.379999995</v>
      </c>
      <c r="F7" s="86">
        <f>SUM(F8:F15)</f>
        <v>50165474.379999995</v>
      </c>
      <c r="G7" s="86">
        <f>SUM(G8:G15)</f>
        <v>1100000</v>
      </c>
      <c r="H7" s="86">
        <f>SUM(H8:H15)</f>
        <v>51232665.57</v>
      </c>
      <c r="I7" s="87">
        <f>E7/D7</f>
        <v>0.820888655398243</v>
      </c>
      <c r="J7" s="87">
        <f>F7/D7</f>
        <v>0.820888655398243</v>
      </c>
      <c r="K7" s="88">
        <f>H7/D7</f>
        <v>0.838351764276193</v>
      </c>
    </row>
    <row r="8" spans="1:11" s="40" customFormat="1" ht="12.75">
      <c r="A8" s="108" t="s">
        <v>103</v>
      </c>
      <c r="B8" s="10">
        <v>0</v>
      </c>
      <c r="C8" s="10">
        <v>0</v>
      </c>
      <c r="D8" s="10">
        <v>58012</v>
      </c>
      <c r="E8" s="10">
        <v>32808.81</v>
      </c>
      <c r="F8" s="10">
        <v>32808.81</v>
      </c>
      <c r="G8" s="10"/>
      <c r="H8" s="10"/>
      <c r="I8" s="10"/>
      <c r="J8" s="10"/>
      <c r="K8" s="10"/>
    </row>
    <row r="9" spans="1:11" ht="12.75">
      <c r="A9" s="4" t="s">
        <v>3</v>
      </c>
      <c r="B9" s="10">
        <v>32033315</v>
      </c>
      <c r="C9" s="10">
        <v>31801924.55</v>
      </c>
      <c r="D9" s="10">
        <v>32148908</v>
      </c>
      <c r="E9" s="10">
        <v>27019134.87</v>
      </c>
      <c r="F9" s="10">
        <v>27019134.87</v>
      </c>
      <c r="G9" s="10"/>
      <c r="H9" s="10">
        <f>SUM(F9:G9)</f>
        <v>27019134.87</v>
      </c>
      <c r="I9" s="13">
        <f>E9/D9</f>
        <v>0.8404370957172169</v>
      </c>
      <c r="J9" s="13">
        <f>F9/D9</f>
        <v>0.8404370957172169</v>
      </c>
      <c r="K9" s="14">
        <f>H9/D9</f>
        <v>0.8404370957172169</v>
      </c>
    </row>
    <row r="10" spans="1:11" ht="12.75">
      <c r="A10" s="4" t="s">
        <v>4</v>
      </c>
      <c r="B10" s="10">
        <v>11026890</v>
      </c>
      <c r="C10" s="10">
        <v>10618223.15</v>
      </c>
      <c r="D10" s="10">
        <v>11276520</v>
      </c>
      <c r="E10" s="10">
        <v>8513641.11</v>
      </c>
      <c r="F10" s="10">
        <v>8513641.11</v>
      </c>
      <c r="G10" s="10"/>
      <c r="H10" s="10">
        <f aca="true" t="shared" si="0" ref="H10:H15">SUM(F10:G10)</f>
        <v>8513641.11</v>
      </c>
      <c r="I10" s="13">
        <f aca="true" t="shared" si="1" ref="I10:I44">E10/D10</f>
        <v>0.7549883394877143</v>
      </c>
      <c r="J10" s="13">
        <f aca="true" t="shared" si="2" ref="J10:J44">F10/D10</f>
        <v>0.7549883394877143</v>
      </c>
      <c r="K10" s="14">
        <f aca="true" t="shared" si="3" ref="K10:K44">H10/D10</f>
        <v>0.7549883394877143</v>
      </c>
    </row>
    <row r="11" spans="1:11" ht="12.75">
      <c r="A11" s="4" t="s">
        <v>5</v>
      </c>
      <c r="B11" s="10">
        <v>6300147</v>
      </c>
      <c r="C11" s="10">
        <v>5813364.92</v>
      </c>
      <c r="D11" s="10">
        <v>7703646</v>
      </c>
      <c r="E11" s="10">
        <v>6182172.07</v>
      </c>
      <c r="F11" s="10">
        <v>6182172.07</v>
      </c>
      <c r="G11" s="10"/>
      <c r="H11" s="10">
        <f t="shared" si="0"/>
        <v>6182172.07</v>
      </c>
      <c r="I11" s="13">
        <f t="shared" si="1"/>
        <v>0.8024995008856846</v>
      </c>
      <c r="J11" s="13">
        <f t="shared" si="2"/>
        <v>0.8024995008856846</v>
      </c>
      <c r="K11" s="14">
        <f t="shared" si="3"/>
        <v>0.8024995008856846</v>
      </c>
    </row>
    <row r="12" spans="1:11" ht="12.75">
      <c r="A12" s="4" t="s">
        <v>6</v>
      </c>
      <c r="B12" s="10">
        <v>467055</v>
      </c>
      <c r="C12" s="10">
        <v>420441.1</v>
      </c>
      <c r="D12" s="10">
        <v>308800</v>
      </c>
      <c r="E12" s="10">
        <v>236654.48</v>
      </c>
      <c r="F12" s="10">
        <v>236654.48</v>
      </c>
      <c r="G12" s="10"/>
      <c r="H12" s="10">
        <f t="shared" si="0"/>
        <v>236654.48</v>
      </c>
      <c r="I12" s="13">
        <f t="shared" si="1"/>
        <v>0.766368134715026</v>
      </c>
      <c r="J12" s="13">
        <f t="shared" si="2"/>
        <v>0.766368134715026</v>
      </c>
      <c r="K12" s="14">
        <f t="shared" si="3"/>
        <v>0.766368134715026</v>
      </c>
    </row>
    <row r="13" spans="1:11" ht="12.75">
      <c r="A13" s="4" t="s">
        <v>67</v>
      </c>
      <c r="B13" s="10">
        <v>1993960</v>
      </c>
      <c r="C13" s="10">
        <v>1989888.81</v>
      </c>
      <c r="D13" s="10">
        <v>2344396</v>
      </c>
      <c r="E13" s="10">
        <v>2102952.56</v>
      </c>
      <c r="F13" s="10">
        <v>2102952.56</v>
      </c>
      <c r="G13" s="10"/>
      <c r="H13" s="10">
        <f t="shared" si="0"/>
        <v>2102952.56</v>
      </c>
      <c r="I13" s="13">
        <f t="shared" si="1"/>
        <v>0.8970125183629387</v>
      </c>
      <c r="J13" s="13">
        <f t="shared" si="2"/>
        <v>0.8970125183629387</v>
      </c>
      <c r="K13" s="14">
        <f t="shared" si="3"/>
        <v>0.8970125183629387</v>
      </c>
    </row>
    <row r="14" spans="1:11" ht="12.75">
      <c r="A14" s="4" t="s">
        <v>7</v>
      </c>
      <c r="B14" s="10">
        <v>6592144</v>
      </c>
      <c r="C14" s="10">
        <v>6554457.61</v>
      </c>
      <c r="D14" s="10">
        <v>6816398</v>
      </c>
      <c r="E14" s="10">
        <v>5981048</v>
      </c>
      <c r="F14" s="10">
        <v>5981048</v>
      </c>
      <c r="G14" s="10">
        <f>Ajustes!C9</f>
        <v>1100000</v>
      </c>
      <c r="H14" s="10">
        <f t="shared" si="0"/>
        <v>7081048</v>
      </c>
      <c r="I14" s="13">
        <f t="shared" si="1"/>
        <v>0.8774499376356838</v>
      </c>
      <c r="J14" s="13">
        <f t="shared" si="2"/>
        <v>0.8774499376356838</v>
      </c>
      <c r="K14" s="14">
        <f t="shared" si="3"/>
        <v>1.038825491117156</v>
      </c>
    </row>
    <row r="15" spans="1:11" ht="12.75">
      <c r="A15" s="4" t="s">
        <v>8</v>
      </c>
      <c r="B15" s="10">
        <v>325000</v>
      </c>
      <c r="C15" s="10">
        <v>280270.96</v>
      </c>
      <c r="D15" s="10">
        <v>454500</v>
      </c>
      <c r="E15" s="10">
        <v>97062.48</v>
      </c>
      <c r="F15" s="10">
        <v>97062.48</v>
      </c>
      <c r="G15" s="10"/>
      <c r="H15" s="10">
        <f t="shared" si="0"/>
        <v>97062.48</v>
      </c>
      <c r="I15" s="13">
        <f t="shared" si="1"/>
        <v>0.2135588118811881</v>
      </c>
      <c r="J15" s="13">
        <f t="shared" si="2"/>
        <v>0.2135588118811881</v>
      </c>
      <c r="K15" s="14">
        <f t="shared" si="3"/>
        <v>0.2135588118811881</v>
      </c>
    </row>
    <row r="16" spans="1:11" s="1" customFormat="1" ht="19.5" customHeight="1">
      <c r="A16" s="89" t="s">
        <v>14</v>
      </c>
      <c r="B16" s="90">
        <f>SUM(B17:B21)</f>
        <v>14356611.33</v>
      </c>
      <c r="C16" s="90">
        <f>SUM(C17:C21)</f>
        <v>12110977.94</v>
      </c>
      <c r="D16" s="90">
        <f>SUM(D17:D21)</f>
        <v>15161139.610000001</v>
      </c>
      <c r="E16" s="90">
        <f>SUM(E17:E21)</f>
        <v>12154855.07</v>
      </c>
      <c r="F16" s="90">
        <f>SUM(F17:F21)</f>
        <v>10543932.97</v>
      </c>
      <c r="G16" s="90">
        <f>SUM(G17:G21)</f>
        <v>587579</v>
      </c>
      <c r="H16" s="90">
        <f>SUM(H17:H21)</f>
        <v>11131511.97</v>
      </c>
      <c r="I16" s="91">
        <f t="shared" si="1"/>
        <v>0.8017111762484456</v>
      </c>
      <c r="J16" s="91">
        <f t="shared" si="2"/>
        <v>0.6954578113010332</v>
      </c>
      <c r="K16" s="92">
        <f t="shared" si="3"/>
        <v>0.7342134071938673</v>
      </c>
    </row>
    <row r="17" spans="1:11" ht="12.75">
      <c r="A17" s="4" t="s">
        <v>9</v>
      </c>
      <c r="B17" s="10">
        <v>87500</v>
      </c>
      <c r="C17" s="10">
        <v>75397.9</v>
      </c>
      <c r="D17" s="10">
        <v>32500</v>
      </c>
      <c r="E17" s="10">
        <v>22563.53</v>
      </c>
      <c r="F17" s="10">
        <v>22563.53</v>
      </c>
      <c r="G17" s="10"/>
      <c r="H17" s="10">
        <f>SUM(F17:G17)</f>
        <v>22563.53</v>
      </c>
      <c r="I17" s="13">
        <f t="shared" si="1"/>
        <v>0.6942624615384615</v>
      </c>
      <c r="J17" s="13">
        <f t="shared" si="2"/>
        <v>0.6942624615384615</v>
      </c>
      <c r="K17" s="14">
        <f t="shared" si="3"/>
        <v>0.6942624615384615</v>
      </c>
    </row>
    <row r="18" spans="1:11" ht="12.75">
      <c r="A18" s="4" t="s">
        <v>10</v>
      </c>
      <c r="B18" s="10">
        <v>1768344.08</v>
      </c>
      <c r="C18" s="10">
        <v>1375601.97</v>
      </c>
      <c r="D18" s="10">
        <v>1818051.81</v>
      </c>
      <c r="E18" s="10">
        <v>1577548.73</v>
      </c>
      <c r="F18" s="10">
        <v>1233199.02</v>
      </c>
      <c r="G18" s="10"/>
      <c r="H18" s="10">
        <f>SUM(F18:G18)</f>
        <v>1233199.02</v>
      </c>
      <c r="I18" s="13">
        <f t="shared" si="1"/>
        <v>0.8677138469447688</v>
      </c>
      <c r="J18" s="13">
        <f t="shared" si="2"/>
        <v>0.6783079630717455</v>
      </c>
      <c r="K18" s="14">
        <f t="shared" si="3"/>
        <v>0.6783079630717455</v>
      </c>
    </row>
    <row r="19" spans="1:11" ht="12.75">
      <c r="A19" s="4" t="s">
        <v>11</v>
      </c>
      <c r="B19" s="10">
        <v>11970267.25</v>
      </c>
      <c r="C19" s="10">
        <v>10248340.66</v>
      </c>
      <c r="D19" s="10">
        <v>12832587.8</v>
      </c>
      <c r="E19" s="10">
        <v>10189459.55</v>
      </c>
      <c r="F19" s="10">
        <v>8922887.16</v>
      </c>
      <c r="G19" s="10">
        <f>Ajustes!C11</f>
        <v>587579</v>
      </c>
      <c r="H19" s="10">
        <f>SUM(F19:G19)</f>
        <v>9510466.16</v>
      </c>
      <c r="I19" s="13">
        <f t="shared" si="1"/>
        <v>0.7940299890252845</v>
      </c>
      <c r="J19" s="13">
        <f t="shared" si="2"/>
        <v>0.6953303027468863</v>
      </c>
      <c r="K19" s="14">
        <f t="shared" si="3"/>
        <v>0.7411183393578651</v>
      </c>
    </row>
    <row r="20" spans="1:11" ht="12.75">
      <c r="A20" s="4" t="s">
        <v>22</v>
      </c>
      <c r="B20" s="10">
        <v>455500</v>
      </c>
      <c r="C20" s="10">
        <v>375759.32</v>
      </c>
      <c r="D20" s="10">
        <v>428000</v>
      </c>
      <c r="E20" s="10">
        <v>320678.95</v>
      </c>
      <c r="F20" s="10">
        <v>320678.95</v>
      </c>
      <c r="G20" s="10"/>
      <c r="H20" s="10">
        <f>SUM(F20:G20)</f>
        <v>320678.95</v>
      </c>
      <c r="I20" s="13">
        <f t="shared" si="1"/>
        <v>0.7492498831775701</v>
      </c>
      <c r="J20" s="13">
        <f t="shared" si="2"/>
        <v>0.7492498831775701</v>
      </c>
      <c r="K20" s="14">
        <f t="shared" si="3"/>
        <v>0.7492498831775701</v>
      </c>
    </row>
    <row r="21" spans="1:11" ht="12.75">
      <c r="A21" s="4" t="s">
        <v>12</v>
      </c>
      <c r="B21" s="10">
        <v>75000</v>
      </c>
      <c r="C21" s="10">
        <v>35878.09</v>
      </c>
      <c r="D21" s="10">
        <v>50000</v>
      </c>
      <c r="E21" s="10">
        <v>44604.31</v>
      </c>
      <c r="F21" s="10">
        <v>44604.31</v>
      </c>
      <c r="G21" s="10"/>
      <c r="H21" s="10">
        <f>SUM(F21:G21)</f>
        <v>44604.31</v>
      </c>
      <c r="I21" s="13">
        <f t="shared" si="1"/>
        <v>0.8920861999999999</v>
      </c>
      <c r="J21" s="13">
        <f t="shared" si="2"/>
        <v>0.8920861999999999</v>
      </c>
      <c r="K21" s="14">
        <f t="shared" si="3"/>
        <v>0.8920861999999999</v>
      </c>
    </row>
    <row r="22" spans="1:11" s="1" customFormat="1" ht="18" customHeight="1">
      <c r="A22" s="89" t="s">
        <v>13</v>
      </c>
      <c r="B22" s="90">
        <f>SUM(B23:B24)</f>
        <v>92400</v>
      </c>
      <c r="C22" s="90">
        <f>SUM(C23:C24)</f>
        <v>82713.04000000001</v>
      </c>
      <c r="D22" s="90">
        <f>SUM(D23:D24)</f>
        <v>91170</v>
      </c>
      <c r="E22" s="90">
        <f>SUM(E23:E24)</f>
        <v>68483.42</v>
      </c>
      <c r="F22" s="90">
        <f>SUM(F23:F24)</f>
        <v>68483.42</v>
      </c>
      <c r="G22" s="90"/>
      <c r="H22" s="90">
        <f>SUM(H23:H24)</f>
        <v>68483.42</v>
      </c>
      <c r="I22" s="91">
        <f t="shared" si="1"/>
        <v>0.7511617856751124</v>
      </c>
      <c r="J22" s="91">
        <f t="shared" si="2"/>
        <v>0.7511617856751124</v>
      </c>
      <c r="K22" s="92">
        <f t="shared" si="3"/>
        <v>0.7511617856751124</v>
      </c>
    </row>
    <row r="23" spans="1:11" ht="12.75">
      <c r="A23" s="5" t="s">
        <v>68</v>
      </c>
      <c r="B23" s="10">
        <v>22400</v>
      </c>
      <c r="C23" s="10">
        <v>16180.3</v>
      </c>
      <c r="D23" s="10">
        <v>6170</v>
      </c>
      <c r="E23" s="10">
        <v>3542.29</v>
      </c>
      <c r="F23" s="10">
        <v>3542.29</v>
      </c>
      <c r="G23" s="10"/>
      <c r="H23" s="10">
        <f>SUM(F23:G23)</f>
        <v>3542.29</v>
      </c>
      <c r="I23" s="13">
        <f t="shared" si="1"/>
        <v>0.5741150729335495</v>
      </c>
      <c r="J23" s="13">
        <f t="shared" si="2"/>
        <v>0.5741150729335495</v>
      </c>
      <c r="K23" s="14">
        <f t="shared" si="3"/>
        <v>0.5741150729335495</v>
      </c>
    </row>
    <row r="24" spans="1:11" ht="12.75">
      <c r="A24" s="5" t="s">
        <v>69</v>
      </c>
      <c r="B24" s="10">
        <v>70000</v>
      </c>
      <c r="C24" s="10">
        <v>66532.74</v>
      </c>
      <c r="D24" s="10">
        <v>85000</v>
      </c>
      <c r="E24" s="10">
        <v>64941.13</v>
      </c>
      <c r="F24" s="10">
        <v>64941.13</v>
      </c>
      <c r="G24" s="10"/>
      <c r="H24" s="10">
        <f>SUM(F24:G24)</f>
        <v>64941.13</v>
      </c>
      <c r="I24" s="13">
        <f t="shared" si="1"/>
        <v>0.7640132941176471</v>
      </c>
      <c r="J24" s="13">
        <f t="shared" si="2"/>
        <v>0.7640132941176471</v>
      </c>
      <c r="K24" s="14">
        <f t="shared" si="3"/>
        <v>0.7640132941176471</v>
      </c>
    </row>
    <row r="25" spans="1:11" s="1" customFormat="1" ht="16.5" customHeight="1">
      <c r="A25" s="89" t="s">
        <v>15</v>
      </c>
      <c r="B25" s="90">
        <f>SUM(B26:B30)</f>
        <v>3463693.79</v>
      </c>
      <c r="C25" s="90">
        <f>SUM(C26:C30)</f>
        <v>2558372.24</v>
      </c>
      <c r="D25" s="90">
        <f>SUM(D26:D30)</f>
        <v>3774986.75</v>
      </c>
      <c r="E25" s="90">
        <f>SUM(E26:E30)</f>
        <v>1989735.1</v>
      </c>
      <c r="F25" s="90">
        <f>SUM(F26:F30)</f>
        <v>1989735.1</v>
      </c>
      <c r="G25" s="90">
        <f>SUM(G26:G30)</f>
        <v>358482</v>
      </c>
      <c r="H25" s="90">
        <f>SUM(H26:H30)</f>
        <v>2348217.1</v>
      </c>
      <c r="I25" s="91">
        <f t="shared" si="1"/>
        <v>0.5270839957252831</v>
      </c>
      <c r="J25" s="91">
        <f t="shared" si="2"/>
        <v>0.5270839957252831</v>
      </c>
      <c r="K25" s="92">
        <f t="shared" si="3"/>
        <v>0.6220464482425004</v>
      </c>
    </row>
    <row r="26" spans="1:11" ht="12.75">
      <c r="A26" s="4" t="s">
        <v>16</v>
      </c>
      <c r="B26" s="10">
        <v>170000</v>
      </c>
      <c r="C26" s="10">
        <v>134852.95</v>
      </c>
      <c r="D26" s="10">
        <v>170000</v>
      </c>
      <c r="E26" s="10">
        <v>133772.09</v>
      </c>
      <c r="F26" s="10">
        <v>133772.09</v>
      </c>
      <c r="G26" s="10"/>
      <c r="H26" s="10">
        <f>SUM(F26:G26)</f>
        <v>133772.09</v>
      </c>
      <c r="I26" s="13">
        <f t="shared" si="1"/>
        <v>0.7868946470588235</v>
      </c>
      <c r="J26" s="13">
        <f t="shared" si="2"/>
        <v>0.7868946470588235</v>
      </c>
      <c r="K26" s="14">
        <f t="shared" si="3"/>
        <v>0.7868946470588235</v>
      </c>
    </row>
    <row r="27" spans="1:11" ht="12.75">
      <c r="A27" s="4" t="s">
        <v>70</v>
      </c>
      <c r="B27" s="10">
        <v>150000</v>
      </c>
      <c r="C27" s="10">
        <v>139014.75</v>
      </c>
      <c r="D27" s="10">
        <v>163000</v>
      </c>
      <c r="E27" s="10">
        <v>95529.36</v>
      </c>
      <c r="F27" s="10">
        <v>95529.36</v>
      </c>
      <c r="G27" s="10"/>
      <c r="H27" s="10">
        <f>SUM(F27:G27)</f>
        <v>95529.36</v>
      </c>
      <c r="I27" s="13">
        <f t="shared" si="1"/>
        <v>0.5860696932515338</v>
      </c>
      <c r="J27" s="13">
        <f t="shared" si="2"/>
        <v>0.5860696932515338</v>
      </c>
      <c r="K27" s="14">
        <f t="shared" si="3"/>
        <v>0.5860696932515338</v>
      </c>
    </row>
    <row r="28" spans="1:11" ht="12.75">
      <c r="A28" s="4" t="s">
        <v>71</v>
      </c>
      <c r="B28" s="10">
        <v>391720</v>
      </c>
      <c r="C28" s="10">
        <v>234328.8</v>
      </c>
      <c r="D28" s="10">
        <v>356650</v>
      </c>
      <c r="E28" s="10">
        <v>208148.11</v>
      </c>
      <c r="F28" s="10">
        <v>208148.11</v>
      </c>
      <c r="G28" s="10"/>
      <c r="H28" s="10">
        <f>SUM(F28:G28)</f>
        <v>208148.11</v>
      </c>
      <c r="I28" s="13">
        <f t="shared" si="1"/>
        <v>0.5836201037431655</v>
      </c>
      <c r="J28" s="13">
        <f t="shared" si="2"/>
        <v>0.5836201037431655</v>
      </c>
      <c r="K28" s="14">
        <f t="shared" si="3"/>
        <v>0.5836201037431655</v>
      </c>
    </row>
    <row r="29" spans="1:11" ht="12.75">
      <c r="A29" s="4" t="s">
        <v>72</v>
      </c>
      <c r="B29" s="10">
        <v>1850000</v>
      </c>
      <c r="C29" s="10">
        <v>1466407.23</v>
      </c>
      <c r="D29" s="10">
        <v>2000000</v>
      </c>
      <c r="E29" s="10">
        <v>1189250.55</v>
      </c>
      <c r="F29" s="10">
        <v>1189250.55</v>
      </c>
      <c r="G29" s="10">
        <f>Ajustes!C12</f>
        <v>358482</v>
      </c>
      <c r="H29" s="10">
        <f>SUM(F29:G29)</f>
        <v>1547732.55</v>
      </c>
      <c r="I29" s="13">
        <f t="shared" si="1"/>
        <v>0.5946252750000001</v>
      </c>
      <c r="J29" s="13">
        <f t="shared" si="2"/>
        <v>0.5946252750000001</v>
      </c>
      <c r="K29" s="14">
        <f t="shared" si="3"/>
        <v>0.773866275</v>
      </c>
    </row>
    <row r="30" spans="1:11" ht="13.5" thickBot="1">
      <c r="A30" s="7" t="s">
        <v>83</v>
      </c>
      <c r="B30" s="11">
        <v>901973.79</v>
      </c>
      <c r="C30" s="11">
        <v>583768.51</v>
      </c>
      <c r="D30" s="11">
        <v>1085336.75</v>
      </c>
      <c r="E30" s="11">
        <v>363034.99</v>
      </c>
      <c r="F30" s="10">
        <v>363034.99</v>
      </c>
      <c r="G30" s="11"/>
      <c r="H30" s="10">
        <f>SUM(F30:G30)</f>
        <v>363034.99</v>
      </c>
      <c r="I30" s="15">
        <f t="shared" si="1"/>
        <v>0.3344906454148908</v>
      </c>
      <c r="J30" s="15">
        <f t="shared" si="2"/>
        <v>0.3344906454148908</v>
      </c>
      <c r="K30" s="16">
        <f t="shared" si="3"/>
        <v>0.3344906454148908</v>
      </c>
    </row>
    <row r="31" spans="1:11" s="1" customFormat="1" ht="13.5" thickBot="1">
      <c r="A31" s="60" t="s">
        <v>78</v>
      </c>
      <c r="B31" s="61">
        <f>B7+B16+B25+B22</f>
        <v>76651216.12</v>
      </c>
      <c r="C31" s="62">
        <f>C7+C16+C25+C22</f>
        <v>72230634.32000001</v>
      </c>
      <c r="D31" s="62">
        <f>D7+D16+D25+D22</f>
        <v>80138476.36</v>
      </c>
      <c r="E31" s="62">
        <f>E7+E16+E22+E25</f>
        <v>64378547.97</v>
      </c>
      <c r="F31" s="62">
        <f>F7+F16+F25+F22</f>
        <v>62767625.87</v>
      </c>
      <c r="G31" s="62">
        <f>G7+G16+G25+G22</f>
        <v>2046061</v>
      </c>
      <c r="H31" s="63">
        <f>H7+H16+H25+H22</f>
        <v>64780878.06</v>
      </c>
      <c r="I31" s="51">
        <f t="shared" si="1"/>
        <v>0.8033413023826049</v>
      </c>
      <c r="J31" s="52">
        <f t="shared" si="2"/>
        <v>0.7832395713144551</v>
      </c>
      <c r="K31" s="53">
        <f t="shared" si="3"/>
        <v>0.8083617383613556</v>
      </c>
    </row>
    <row r="32" spans="1:11" s="1" customFormat="1" ht="18.75" customHeight="1">
      <c r="A32" s="93" t="s">
        <v>17</v>
      </c>
      <c r="B32" s="94">
        <f>SUM(B33:B35)</f>
        <v>22250862.27</v>
      </c>
      <c r="C32" s="94">
        <f>SUM(C33:C35)</f>
        <v>15217924.509999998</v>
      </c>
      <c r="D32" s="94">
        <f>SUM(D33:D35)</f>
        <v>25412830.5</v>
      </c>
      <c r="E32" s="94">
        <f>SUM(E33:E35)</f>
        <v>14112104.75</v>
      </c>
      <c r="F32" s="94">
        <f>SUM(F33:F35)</f>
        <v>12505199.21</v>
      </c>
      <c r="G32" s="94">
        <f>SUM(G33:G35)</f>
        <v>552046</v>
      </c>
      <c r="H32" s="94">
        <f>SUM(H33:H35)</f>
        <v>13057245.21</v>
      </c>
      <c r="I32" s="95">
        <f t="shared" si="1"/>
        <v>0.5553141650238449</v>
      </c>
      <c r="J32" s="95">
        <f t="shared" si="2"/>
        <v>0.4920821082877801</v>
      </c>
      <c r="K32" s="96">
        <f t="shared" si="3"/>
        <v>0.5138052296063597</v>
      </c>
    </row>
    <row r="33" spans="1:11" ht="12.75">
      <c r="A33" s="4" t="s">
        <v>18</v>
      </c>
      <c r="B33" s="10">
        <v>6269951.11</v>
      </c>
      <c r="C33" s="10">
        <v>4827191.29</v>
      </c>
      <c r="D33" s="10">
        <v>7105773.7</v>
      </c>
      <c r="E33" s="10">
        <v>5168877.68</v>
      </c>
      <c r="F33" s="10">
        <v>3616719.83</v>
      </c>
      <c r="G33" s="10"/>
      <c r="H33" s="10">
        <f>SUM(F33:G33)</f>
        <v>3616719.83</v>
      </c>
      <c r="I33" s="13">
        <f t="shared" si="1"/>
        <v>0.7274194054336405</v>
      </c>
      <c r="J33" s="13">
        <f t="shared" si="2"/>
        <v>0.5089832554053896</v>
      </c>
      <c r="K33" s="14">
        <f t="shared" si="3"/>
        <v>0.5089832554053896</v>
      </c>
    </row>
    <row r="34" spans="1:11" ht="12.75">
      <c r="A34" s="4" t="s">
        <v>73</v>
      </c>
      <c r="B34" s="10">
        <v>725856</v>
      </c>
      <c r="C34" s="10">
        <v>642443.35</v>
      </c>
      <c r="D34" s="10">
        <v>938464.7</v>
      </c>
      <c r="E34" s="10">
        <v>680695.49</v>
      </c>
      <c r="F34" s="10">
        <v>625947.8</v>
      </c>
      <c r="G34" s="10"/>
      <c r="H34" s="10">
        <f>SUM(F34:G34)</f>
        <v>625947.8</v>
      </c>
      <c r="I34" s="13">
        <f t="shared" si="1"/>
        <v>0.7253288163102992</v>
      </c>
      <c r="J34" s="13">
        <f t="shared" si="2"/>
        <v>0.6669913103817331</v>
      </c>
      <c r="K34" s="14">
        <f t="shared" si="3"/>
        <v>0.6669913103817331</v>
      </c>
    </row>
    <row r="35" spans="1:11" ht="13.5" thickBot="1">
      <c r="A35" s="7" t="s">
        <v>19</v>
      </c>
      <c r="B35" s="11">
        <v>15255055.16</v>
      </c>
      <c r="C35" s="11">
        <v>9748289.87</v>
      </c>
      <c r="D35" s="11">
        <v>17368592.1</v>
      </c>
      <c r="E35" s="11">
        <v>8262531.58</v>
      </c>
      <c r="F35" s="11">
        <v>8262531.58</v>
      </c>
      <c r="G35" s="11">
        <f>Ajustes!C13</f>
        <v>552046</v>
      </c>
      <c r="H35" s="10">
        <f>SUM(F35:G35)</f>
        <v>8814577.58</v>
      </c>
      <c r="I35" s="15">
        <f t="shared" si="1"/>
        <v>0.47571683026628275</v>
      </c>
      <c r="J35" s="15">
        <f t="shared" si="2"/>
        <v>0.47571683026628275</v>
      </c>
      <c r="K35" s="16">
        <f t="shared" si="3"/>
        <v>0.5075009839168253</v>
      </c>
    </row>
    <row r="36" spans="1:11" s="1" customFormat="1" ht="13.5" thickBot="1">
      <c r="A36" s="58" t="s">
        <v>79</v>
      </c>
      <c r="B36" s="61">
        <f>B32</f>
        <v>22250862.27</v>
      </c>
      <c r="C36" s="61">
        <f>C32</f>
        <v>15217924.509999998</v>
      </c>
      <c r="D36" s="61">
        <f>D32</f>
        <v>25412830.5</v>
      </c>
      <c r="E36" s="61">
        <f>E32</f>
        <v>14112104.75</v>
      </c>
      <c r="F36" s="61">
        <f>F32</f>
        <v>12505199.21</v>
      </c>
      <c r="G36" s="61">
        <f>G32</f>
        <v>552046</v>
      </c>
      <c r="H36" s="61">
        <f>H32</f>
        <v>13057245.21</v>
      </c>
      <c r="I36" s="51">
        <f t="shared" si="1"/>
        <v>0.5553141650238449</v>
      </c>
      <c r="J36" s="52">
        <f t="shared" si="2"/>
        <v>0.4920821082877801</v>
      </c>
      <c r="K36" s="53">
        <f t="shared" si="3"/>
        <v>0.5138052296063597</v>
      </c>
    </row>
    <row r="37" spans="1:11" s="1" customFormat="1" ht="16.5" customHeight="1">
      <c r="A37" s="93" t="s">
        <v>20</v>
      </c>
      <c r="B37" s="94">
        <f>SUM(B38:B39)</f>
        <v>198000</v>
      </c>
      <c r="C37" s="94">
        <f>SUM(C38:C39)</f>
        <v>97680</v>
      </c>
      <c r="D37" s="94">
        <f>SUM(D38:D39)</f>
        <v>198000</v>
      </c>
      <c r="E37" s="94">
        <f>SUM(E38:E39)</f>
        <v>65400</v>
      </c>
      <c r="F37" s="94">
        <f>SUM(F38:F39)</f>
        <v>65400</v>
      </c>
      <c r="G37" s="94"/>
      <c r="H37" s="94">
        <f>SUM(H38:H39)</f>
        <v>65400</v>
      </c>
      <c r="I37" s="95">
        <f t="shared" si="1"/>
        <v>0.3303030303030303</v>
      </c>
      <c r="J37" s="95">
        <f t="shared" si="2"/>
        <v>0.3303030303030303</v>
      </c>
      <c r="K37" s="96">
        <f t="shared" si="3"/>
        <v>0.3303030303030303</v>
      </c>
    </row>
    <row r="38" spans="1:11" ht="12.75">
      <c r="A38" s="4" t="s">
        <v>74</v>
      </c>
      <c r="B38" s="10">
        <v>195000</v>
      </c>
      <c r="C38" s="10">
        <v>97680</v>
      </c>
      <c r="D38" s="10">
        <v>195000</v>
      </c>
      <c r="E38" s="10">
        <v>64800</v>
      </c>
      <c r="F38" s="10">
        <v>64800</v>
      </c>
      <c r="G38" s="10"/>
      <c r="H38" s="10">
        <f>SUM(F38:G38)</f>
        <v>64800</v>
      </c>
      <c r="I38" s="13">
        <f t="shared" si="1"/>
        <v>0.3323076923076923</v>
      </c>
      <c r="J38" s="13">
        <f t="shared" si="2"/>
        <v>0.3323076923076923</v>
      </c>
      <c r="K38" s="14">
        <f t="shared" si="3"/>
        <v>0.3323076923076923</v>
      </c>
    </row>
    <row r="39" spans="1:11" ht="12.75">
      <c r="A39" s="4" t="s">
        <v>75</v>
      </c>
      <c r="B39" s="10">
        <v>3000</v>
      </c>
      <c r="C39" s="10">
        <v>0</v>
      </c>
      <c r="D39" s="10">
        <v>3000</v>
      </c>
      <c r="E39" s="10">
        <v>600</v>
      </c>
      <c r="F39" s="10">
        <v>600</v>
      </c>
      <c r="G39" s="10"/>
      <c r="H39" s="10">
        <f>SUM(F39:G39)</f>
        <v>600</v>
      </c>
      <c r="I39" s="13">
        <v>0</v>
      </c>
      <c r="J39" s="13">
        <v>0</v>
      </c>
      <c r="K39" s="14">
        <f t="shared" si="3"/>
        <v>0.2</v>
      </c>
    </row>
    <row r="40" spans="1:11" s="1" customFormat="1" ht="15" customHeight="1">
      <c r="A40" s="89" t="s">
        <v>21</v>
      </c>
      <c r="B40" s="90">
        <f>SUM(B41:B42)</f>
        <v>1520909</v>
      </c>
      <c r="C40" s="90">
        <f>SUM(C41:C42)</f>
        <v>1044162.54</v>
      </c>
      <c r="D40" s="90">
        <f>SUM(D41:D42)</f>
        <v>2690321</v>
      </c>
      <c r="E40" s="90">
        <f>SUM(E41:E42)</f>
        <v>2120308.9699999997</v>
      </c>
      <c r="F40" s="90">
        <f>SUM(F41:F42)</f>
        <v>2120308.9699999997</v>
      </c>
      <c r="G40" s="90"/>
      <c r="H40" s="90">
        <f>SUM(H41:H42)</f>
        <v>2120308.9699999997</v>
      </c>
      <c r="I40" s="91">
        <f t="shared" si="1"/>
        <v>0.7881249003371715</v>
      </c>
      <c r="J40" s="91">
        <f t="shared" si="2"/>
        <v>0.7881249003371715</v>
      </c>
      <c r="K40" s="92">
        <f t="shared" si="3"/>
        <v>0.7881249003371715</v>
      </c>
    </row>
    <row r="41" spans="1:14" ht="12.75">
      <c r="A41" s="5" t="s">
        <v>76</v>
      </c>
      <c r="B41" s="10">
        <v>700000</v>
      </c>
      <c r="C41" s="10">
        <v>663544.18</v>
      </c>
      <c r="D41" s="10">
        <v>2043880</v>
      </c>
      <c r="E41" s="10">
        <v>2043879.91</v>
      </c>
      <c r="F41" s="10">
        <v>2043879.91</v>
      </c>
      <c r="G41" s="10"/>
      <c r="H41" s="10">
        <f>SUM(F41:G41)</f>
        <v>2043879.91</v>
      </c>
      <c r="I41" s="13">
        <f t="shared" si="1"/>
        <v>0.9999999559661037</v>
      </c>
      <c r="J41" s="13">
        <f t="shared" si="2"/>
        <v>0.9999999559661037</v>
      </c>
      <c r="K41" s="14">
        <f t="shared" si="3"/>
        <v>0.9999999559661037</v>
      </c>
      <c r="N41" s="40"/>
    </row>
    <row r="42" spans="1:11" ht="13.5" thickBot="1">
      <c r="A42" s="6" t="s">
        <v>77</v>
      </c>
      <c r="B42" s="11">
        <v>820909</v>
      </c>
      <c r="C42" s="11">
        <v>380618.36</v>
      </c>
      <c r="D42" s="11">
        <v>646441</v>
      </c>
      <c r="E42" s="11">
        <v>76429.06</v>
      </c>
      <c r="F42" s="10">
        <v>76429.06</v>
      </c>
      <c r="G42" s="11"/>
      <c r="H42" s="10">
        <f>SUM(F42:G42)</f>
        <v>76429.06</v>
      </c>
      <c r="I42" s="15">
        <f t="shared" si="1"/>
        <v>0.11823052683848952</v>
      </c>
      <c r="J42" s="15">
        <f t="shared" si="2"/>
        <v>0.11823052683848952</v>
      </c>
      <c r="K42" s="16">
        <f t="shared" si="3"/>
        <v>0.11823052683848952</v>
      </c>
    </row>
    <row r="43" spans="1:11" s="1" customFormat="1" ht="13.5" thickBot="1">
      <c r="A43" s="58" t="s">
        <v>80</v>
      </c>
      <c r="B43" s="61">
        <f>B37+B40</f>
        <v>1718909</v>
      </c>
      <c r="C43" s="61">
        <f>C37+C40</f>
        <v>1141842.54</v>
      </c>
      <c r="D43" s="61">
        <f>D37+D40</f>
        <v>2888321</v>
      </c>
      <c r="E43" s="61">
        <f>E37+E40</f>
        <v>2185708.9699999997</v>
      </c>
      <c r="F43" s="61">
        <f>F37+F40</f>
        <v>2185708.9699999997</v>
      </c>
      <c r="G43" s="61"/>
      <c r="H43" s="61">
        <f>H37+H40</f>
        <v>2185708.9699999997</v>
      </c>
      <c r="I43" s="51">
        <f t="shared" si="1"/>
        <v>0.7567403242229654</v>
      </c>
      <c r="J43" s="52">
        <f t="shared" si="2"/>
        <v>0.7567403242229654</v>
      </c>
      <c r="K43" s="53">
        <f t="shared" si="3"/>
        <v>0.7567403242229654</v>
      </c>
    </row>
    <row r="44" spans="1:11" s="1" customFormat="1" ht="15.75" customHeight="1" thickBot="1">
      <c r="A44" s="59" t="s">
        <v>81</v>
      </c>
      <c r="B44" s="47">
        <f>B31+B36+B43</f>
        <v>100620987.39</v>
      </c>
      <c r="C44" s="47">
        <f>C31+C36+C43</f>
        <v>88590401.37000002</v>
      </c>
      <c r="D44" s="47">
        <f>D31+D36+D43</f>
        <v>108439627.86</v>
      </c>
      <c r="E44" s="47">
        <f>E31+E36+E43</f>
        <v>80676361.69</v>
      </c>
      <c r="F44" s="47">
        <f>F31+F36+F43</f>
        <v>77458534.05</v>
      </c>
      <c r="G44" s="47">
        <f>G31+G36+G43</f>
        <v>2598107</v>
      </c>
      <c r="H44" s="47">
        <f>H31+H36+H43</f>
        <v>80023832.24000001</v>
      </c>
      <c r="I44" s="48">
        <f t="shared" si="1"/>
        <v>0.7439749036593567</v>
      </c>
      <c r="J44" s="49">
        <f t="shared" si="2"/>
        <v>0.7143009947433805</v>
      </c>
      <c r="K44" s="50">
        <f t="shared" si="3"/>
        <v>0.7379574590878719</v>
      </c>
    </row>
    <row r="46" ht="12.75">
      <c r="H46" s="40"/>
    </row>
  </sheetData>
  <sheetProtection/>
  <mergeCells count="10">
    <mergeCell ref="A3:K3"/>
    <mergeCell ref="I5:K5"/>
    <mergeCell ref="B5:B6"/>
    <mergeCell ref="C5:C6"/>
    <mergeCell ref="D5:D6"/>
    <mergeCell ref="E5:E6"/>
    <mergeCell ref="F5:F6"/>
    <mergeCell ref="G5:G6"/>
    <mergeCell ref="H5:H6"/>
    <mergeCell ref="A5:A6"/>
  </mergeCells>
  <printOptions/>
  <pageMargins left="0.3937007874015748" right="0.1968503937007874" top="0" bottom="0" header="0" footer="0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9" customHeight="1"/>
    <row r="2" ht="8.25" customHeight="1"/>
    <row r="3" spans="1:7" ht="16.5" customHeight="1">
      <c r="A3" s="109" t="s">
        <v>106</v>
      </c>
      <c r="B3" s="109"/>
      <c r="C3" s="109"/>
      <c r="D3" s="109"/>
      <c r="E3" s="109"/>
      <c r="F3" s="109"/>
      <c r="G3" s="109"/>
    </row>
    <row r="4" spans="1:7" ht="16.5" customHeight="1">
      <c r="A4" s="17"/>
      <c r="B4" s="17"/>
      <c r="C4" s="17"/>
      <c r="D4" s="17"/>
      <c r="E4" s="17"/>
      <c r="F4" s="17"/>
      <c r="G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7" ht="48.75" customHeight="1" thickBot="1">
      <c r="A6" s="64" t="s">
        <v>0</v>
      </c>
      <c r="B6" s="65" t="s">
        <v>97</v>
      </c>
      <c r="C6" s="66" t="s">
        <v>101</v>
      </c>
      <c r="D6" s="65" t="s">
        <v>102</v>
      </c>
      <c r="E6" s="65" t="s">
        <v>100</v>
      </c>
      <c r="F6" s="66" t="s">
        <v>41</v>
      </c>
      <c r="G6" s="67" t="s">
        <v>40</v>
      </c>
    </row>
    <row r="7" spans="1:7" ht="34.5" customHeight="1">
      <c r="A7" s="33" t="s">
        <v>29</v>
      </c>
      <c r="B7" s="24">
        <f>'INGRESOS '!B6</f>
        <v>20533000</v>
      </c>
      <c r="C7" s="24">
        <f>'INGRESOS '!C6</f>
        <v>19450871.35</v>
      </c>
      <c r="D7" s="106">
        <f>'INGRESOS '!$D$6</f>
        <v>19042161.16</v>
      </c>
      <c r="E7" s="24">
        <f>'INGRESOS '!E6</f>
        <v>15884874.17</v>
      </c>
      <c r="F7" s="28">
        <f>'INGRESOS '!F6</f>
        <v>0</v>
      </c>
      <c r="G7" s="102">
        <f>(E7+F7)/D7</f>
        <v>0.8341949233875721</v>
      </c>
    </row>
    <row r="8" spans="1:7" ht="34.5" customHeight="1">
      <c r="A8" s="34" t="s">
        <v>28</v>
      </c>
      <c r="B8" s="10">
        <f>'INGRESOS '!B22</f>
        <v>62448150</v>
      </c>
      <c r="C8" s="10">
        <f>'INGRESOS '!C22</f>
        <v>62814997.25</v>
      </c>
      <c r="D8" s="107">
        <f>'INGRESOS '!$D$22</f>
        <v>67330851</v>
      </c>
      <c r="E8" s="10">
        <f>'INGRESOS '!E22</f>
        <v>60828374.83</v>
      </c>
      <c r="F8" s="29">
        <f>'INGRESOS '!F22</f>
        <v>0</v>
      </c>
      <c r="G8" s="18">
        <f aca="true" t="shared" si="0" ref="G8:G13">(E8+F8)/D8</f>
        <v>0.9034250113666319</v>
      </c>
    </row>
    <row r="9" spans="1:7" ht="34.5" customHeight="1">
      <c r="A9" s="34" t="s">
        <v>38</v>
      </c>
      <c r="B9" s="10">
        <f>'INGRESOS '!B31</f>
        <v>470000</v>
      </c>
      <c r="C9" s="10">
        <f>'INGRESOS '!C31</f>
        <v>278481.28</v>
      </c>
      <c r="D9" s="10">
        <f>'INGRESOS '!$D$31</f>
        <v>360000</v>
      </c>
      <c r="E9" s="10">
        <f>'INGRESOS '!E31</f>
        <v>201606.46999999997</v>
      </c>
      <c r="F9" s="29">
        <f>'INGRESOS '!F31</f>
        <v>0</v>
      </c>
      <c r="G9" s="18">
        <f t="shared" si="0"/>
        <v>0.5600179722222222</v>
      </c>
    </row>
    <row r="10" spans="1:7" s="1" customFormat="1" ht="34.5" customHeight="1">
      <c r="A10" s="35" t="s">
        <v>84</v>
      </c>
      <c r="B10" s="25">
        <f>'INGRESOS '!B38</f>
        <v>504.38</v>
      </c>
      <c r="C10" s="25">
        <f>'INGRESOS '!C38</f>
        <v>7438.5</v>
      </c>
      <c r="D10" s="25">
        <f>'INGRESOS '!$D$38</f>
        <v>500</v>
      </c>
      <c r="E10" s="25">
        <f>'INGRESOS '!E38</f>
        <v>4590.63</v>
      </c>
      <c r="F10" s="30">
        <f>'INGRESOS '!F38</f>
        <v>0</v>
      </c>
      <c r="G10" s="18">
        <f t="shared" si="0"/>
        <v>9.18126</v>
      </c>
    </row>
    <row r="11" spans="1:7" ht="34.5" customHeight="1">
      <c r="A11" s="34" t="s">
        <v>39</v>
      </c>
      <c r="B11" s="10">
        <f>'INGRESOS '!B39</f>
        <v>7246406</v>
      </c>
      <c r="C11" s="10">
        <f>'INGRESOS '!C39</f>
        <v>5658977.899999999</v>
      </c>
      <c r="D11" s="10">
        <f>'INGRESOS '!$D$39</f>
        <v>8071541.390000001</v>
      </c>
      <c r="E11" s="10">
        <f>'INGRESOS '!E39</f>
        <v>5380576.52</v>
      </c>
      <c r="F11" s="29">
        <f>'INGRESOS '!F39</f>
        <v>0</v>
      </c>
      <c r="G11" s="18">
        <f t="shared" si="0"/>
        <v>0.6666107822560517</v>
      </c>
    </row>
    <row r="12" spans="1:7" s="1" customFormat="1" ht="34.5" customHeight="1">
      <c r="A12" s="35" t="s">
        <v>20</v>
      </c>
      <c r="B12" s="12">
        <f>'INGRESOS '!B48</f>
        <v>9922927.01</v>
      </c>
      <c r="C12" s="12">
        <f>'INGRESOS '!C48</f>
        <v>82485.03</v>
      </c>
      <c r="D12" s="12">
        <f>'INGRESOS '!$D$48</f>
        <v>12362517.31</v>
      </c>
      <c r="E12" s="12">
        <f>'INGRESOS '!E48</f>
        <v>3437.5</v>
      </c>
      <c r="F12" s="31">
        <f>'INGRESOS '!F48</f>
        <v>12157517.31</v>
      </c>
      <c r="G12" s="18">
        <f t="shared" si="0"/>
        <v>0.9836956750032652</v>
      </c>
    </row>
    <row r="13" spans="1:7" s="1" customFormat="1" ht="34.5" customHeight="1" thickBot="1">
      <c r="A13" s="36" t="s">
        <v>21</v>
      </c>
      <c r="B13" s="11">
        <f>'INGRESOS '!B51</f>
        <v>0</v>
      </c>
      <c r="C13" s="11">
        <f>'INGRESOS '!C51</f>
        <v>783736.5</v>
      </c>
      <c r="D13" s="11">
        <f>'INGRESOS '!$D$51</f>
        <v>1272057</v>
      </c>
      <c r="E13" s="11">
        <f>'INGRESOS '!E51</f>
        <v>1444275.01</v>
      </c>
      <c r="F13" s="32">
        <f>'INGRESOS '!F51</f>
        <v>0</v>
      </c>
      <c r="G13" s="103">
        <f t="shared" si="0"/>
        <v>1.1353854504947498</v>
      </c>
    </row>
    <row r="14" spans="1:7" ht="34.5" customHeight="1" thickBot="1" thickTop="1">
      <c r="A14" s="44" t="s">
        <v>82</v>
      </c>
      <c r="B14" s="45">
        <f>SUM(B7:B13)</f>
        <v>100620987.39</v>
      </c>
      <c r="C14" s="45">
        <f>SUM(C7:C13)</f>
        <v>89076987.81</v>
      </c>
      <c r="D14" s="45">
        <f>SUM(D7:D13)</f>
        <v>108439627.86</v>
      </c>
      <c r="E14" s="45">
        <f>SUM(E7:E13)</f>
        <v>83747735.13</v>
      </c>
      <c r="F14" s="84">
        <f>SUM(F7:F13)</f>
        <v>12157517.31</v>
      </c>
      <c r="G14" s="101">
        <f>(E14+F14)/D14</f>
        <v>0.8844114862125644</v>
      </c>
    </row>
  </sheetData>
  <sheetProtection/>
  <mergeCells count="1">
    <mergeCell ref="A3:G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9" customHeight="1"/>
    <row r="2" ht="8.25" customHeight="1"/>
    <row r="3" spans="1:11" s="57" customFormat="1" ht="15.75">
      <c r="A3" s="110" t="s">
        <v>107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98" customFormat="1" ht="33" customHeight="1" thickTop="1">
      <c r="A6" s="116" t="s">
        <v>0</v>
      </c>
      <c r="B6" s="114" t="s">
        <v>93</v>
      </c>
      <c r="C6" s="114" t="s">
        <v>94</v>
      </c>
      <c r="D6" s="114" t="s">
        <v>96</v>
      </c>
      <c r="E6" s="114" t="s">
        <v>65</v>
      </c>
      <c r="F6" s="114" t="s">
        <v>64</v>
      </c>
      <c r="G6" s="114" t="s">
        <v>66</v>
      </c>
      <c r="H6" s="114" t="s">
        <v>89</v>
      </c>
      <c r="I6" s="111" t="s">
        <v>1</v>
      </c>
      <c r="J6" s="112"/>
      <c r="K6" s="113"/>
    </row>
    <row r="7" spans="1:11" s="98" customFormat="1" ht="15.75" customHeight="1" thickBot="1">
      <c r="A7" s="117"/>
      <c r="B7" s="115"/>
      <c r="C7" s="115"/>
      <c r="D7" s="115"/>
      <c r="E7" s="115"/>
      <c r="F7" s="115"/>
      <c r="G7" s="115"/>
      <c r="H7" s="115"/>
      <c r="I7" s="54" t="s">
        <v>61</v>
      </c>
      <c r="J7" s="54" t="s">
        <v>62</v>
      </c>
      <c r="K7" s="55" t="s">
        <v>63</v>
      </c>
    </row>
    <row r="8" spans="1:11" s="2" customFormat="1" ht="39.75" customHeight="1" thickTop="1">
      <c r="A8" s="37" t="s">
        <v>2</v>
      </c>
      <c r="B8" s="19">
        <f>'GASTOS '!B7</f>
        <v>58738511</v>
      </c>
      <c r="C8" s="19">
        <f>'GASTOS '!C7</f>
        <v>57478571.10000001</v>
      </c>
      <c r="D8" s="19">
        <f>'GASTOS '!D7</f>
        <v>61111180</v>
      </c>
      <c r="E8" s="19">
        <f>'GASTOS '!E7</f>
        <v>50165474.379999995</v>
      </c>
      <c r="F8" s="19">
        <f>'GASTOS '!F7</f>
        <v>50165474.379999995</v>
      </c>
      <c r="G8" s="19">
        <f>'GASTOS '!G7</f>
        <v>1100000</v>
      </c>
      <c r="H8" s="19">
        <f>F8+G8</f>
        <v>51265474.379999995</v>
      </c>
      <c r="I8" s="20">
        <f>E8/D8</f>
        <v>0.820888655398243</v>
      </c>
      <c r="J8" s="20">
        <f>F8/D8</f>
        <v>0.820888655398243</v>
      </c>
      <c r="K8" s="21">
        <f>H8/D8</f>
        <v>0.8388886351073567</v>
      </c>
    </row>
    <row r="9" spans="1:11" s="2" customFormat="1" ht="39.75" customHeight="1">
      <c r="A9" s="38" t="s">
        <v>14</v>
      </c>
      <c r="B9" s="10">
        <f>'GASTOS '!B16</f>
        <v>14356611.33</v>
      </c>
      <c r="C9" s="10">
        <f>'GASTOS '!C16</f>
        <v>12110977.94</v>
      </c>
      <c r="D9" s="10">
        <f>'GASTOS '!D16</f>
        <v>15161139.610000001</v>
      </c>
      <c r="E9" s="10">
        <f>'GASTOS '!E16</f>
        <v>12154855.07</v>
      </c>
      <c r="F9" s="10">
        <f>'GASTOS '!F16</f>
        <v>10543932.97</v>
      </c>
      <c r="G9" s="10">
        <f>'GASTOS '!G16</f>
        <v>587579</v>
      </c>
      <c r="H9" s="10">
        <f aca="true" t="shared" si="0" ref="H9:H14">F9+G9</f>
        <v>11131511.97</v>
      </c>
      <c r="I9" s="13">
        <f aca="true" t="shared" si="1" ref="I9:I15">E9/D9</f>
        <v>0.8017111762484456</v>
      </c>
      <c r="J9" s="13">
        <f aca="true" t="shared" si="2" ref="J9:J15">F9/D9</f>
        <v>0.6954578113010332</v>
      </c>
      <c r="K9" s="14">
        <f aca="true" t="shared" si="3" ref="K9:K15">H9/D9</f>
        <v>0.7342134071938673</v>
      </c>
    </row>
    <row r="10" spans="1:11" s="2" customFormat="1" ht="39.75" customHeight="1">
      <c r="A10" s="38" t="s">
        <v>13</v>
      </c>
      <c r="B10" s="10">
        <f>'GASTOS '!B22</f>
        <v>92400</v>
      </c>
      <c r="C10" s="10">
        <f>'GASTOS '!C22</f>
        <v>82713.04000000001</v>
      </c>
      <c r="D10" s="10">
        <f>'GASTOS '!D22</f>
        <v>91170</v>
      </c>
      <c r="E10" s="10">
        <f>'GASTOS '!E22</f>
        <v>68483.42</v>
      </c>
      <c r="F10" s="10">
        <f>'GASTOS '!F22</f>
        <v>68483.42</v>
      </c>
      <c r="G10" s="10">
        <f>'GASTOS '!G22</f>
        <v>0</v>
      </c>
      <c r="H10" s="10">
        <f t="shared" si="0"/>
        <v>68483.42</v>
      </c>
      <c r="I10" s="13">
        <f t="shared" si="1"/>
        <v>0.7511617856751124</v>
      </c>
      <c r="J10" s="13">
        <f t="shared" si="2"/>
        <v>0.7511617856751124</v>
      </c>
      <c r="K10" s="14">
        <f t="shared" si="3"/>
        <v>0.7511617856751124</v>
      </c>
    </row>
    <row r="11" spans="1:11" s="2" customFormat="1" ht="39.75" customHeight="1">
      <c r="A11" s="38" t="s">
        <v>88</v>
      </c>
      <c r="B11" s="10">
        <f>'GASTOS '!B25</f>
        <v>3463693.79</v>
      </c>
      <c r="C11" s="10">
        <f>'GASTOS '!C25</f>
        <v>2558372.24</v>
      </c>
      <c r="D11" s="10">
        <f>'GASTOS '!D25</f>
        <v>3774986.75</v>
      </c>
      <c r="E11" s="10">
        <f>'GASTOS '!E25</f>
        <v>1989735.1</v>
      </c>
      <c r="F11" s="10">
        <f>'GASTOS '!F25</f>
        <v>1989735.1</v>
      </c>
      <c r="G11" s="10">
        <f>'GASTOS '!G25</f>
        <v>358482</v>
      </c>
      <c r="H11" s="10">
        <f t="shared" si="0"/>
        <v>2348217.1</v>
      </c>
      <c r="I11" s="13">
        <f t="shared" si="1"/>
        <v>0.5270839957252831</v>
      </c>
      <c r="J11" s="13">
        <f t="shared" si="2"/>
        <v>0.5270839957252831</v>
      </c>
      <c r="K11" s="14">
        <f t="shared" si="3"/>
        <v>0.6220464482425004</v>
      </c>
    </row>
    <row r="12" spans="1:11" s="2" customFormat="1" ht="39.75" customHeight="1">
      <c r="A12" s="39" t="s">
        <v>17</v>
      </c>
      <c r="B12" s="12">
        <f>'GASTOS '!B32</f>
        <v>22250862.27</v>
      </c>
      <c r="C12" s="12">
        <f>'GASTOS '!C32</f>
        <v>15217924.509999998</v>
      </c>
      <c r="D12" s="12">
        <f>'GASTOS '!D32</f>
        <v>25412830.5</v>
      </c>
      <c r="E12" s="12">
        <f>'GASTOS '!E32</f>
        <v>14112104.75</v>
      </c>
      <c r="F12" s="12">
        <f>'GASTOS '!F32</f>
        <v>12505199.21</v>
      </c>
      <c r="G12" s="12">
        <f>'GASTOS '!G32</f>
        <v>552046</v>
      </c>
      <c r="H12" s="10">
        <f t="shared" si="0"/>
        <v>13057245.21</v>
      </c>
      <c r="I12" s="22">
        <f t="shared" si="1"/>
        <v>0.5553141650238449</v>
      </c>
      <c r="J12" s="22">
        <f t="shared" si="2"/>
        <v>0.4920821082877801</v>
      </c>
      <c r="K12" s="23">
        <f t="shared" si="3"/>
        <v>0.5138052296063597</v>
      </c>
    </row>
    <row r="13" spans="1:11" s="2" customFormat="1" ht="39.75" customHeight="1">
      <c r="A13" s="39" t="s">
        <v>20</v>
      </c>
      <c r="B13" s="12">
        <f>'GASTOS '!B37</f>
        <v>198000</v>
      </c>
      <c r="C13" s="12">
        <f>'GASTOS '!C37</f>
        <v>97680</v>
      </c>
      <c r="D13" s="12">
        <f>'GASTOS '!D37</f>
        <v>198000</v>
      </c>
      <c r="E13" s="12">
        <f>'GASTOS '!E37</f>
        <v>65400</v>
      </c>
      <c r="F13" s="12">
        <f>'GASTOS '!F37</f>
        <v>65400</v>
      </c>
      <c r="G13" s="12">
        <f>'GASTOS '!G37</f>
        <v>0</v>
      </c>
      <c r="H13" s="10">
        <f t="shared" si="0"/>
        <v>65400</v>
      </c>
      <c r="I13" s="22">
        <f t="shared" si="1"/>
        <v>0.3303030303030303</v>
      </c>
      <c r="J13" s="22">
        <f t="shared" si="2"/>
        <v>0.3303030303030303</v>
      </c>
      <c r="K13" s="23">
        <f t="shared" si="3"/>
        <v>0.3303030303030303</v>
      </c>
    </row>
    <row r="14" spans="1:11" s="2" customFormat="1" ht="39.75" customHeight="1" thickBot="1">
      <c r="A14" s="38" t="s">
        <v>21</v>
      </c>
      <c r="B14" s="10">
        <f>'GASTOS '!B40</f>
        <v>1520909</v>
      </c>
      <c r="C14" s="10">
        <f>'GASTOS '!C40</f>
        <v>1044162.54</v>
      </c>
      <c r="D14" s="10">
        <f>'GASTOS '!D40</f>
        <v>2690321</v>
      </c>
      <c r="E14" s="10">
        <f>'GASTOS '!E40</f>
        <v>2120308.9699999997</v>
      </c>
      <c r="F14" s="10">
        <f>'GASTOS '!F40</f>
        <v>2120308.9699999997</v>
      </c>
      <c r="G14" s="10">
        <f>'GASTOS '!G40</f>
        <v>0</v>
      </c>
      <c r="H14" s="104">
        <f t="shared" si="0"/>
        <v>2120308.9699999997</v>
      </c>
      <c r="I14" s="13">
        <f t="shared" si="1"/>
        <v>0.7881249003371715</v>
      </c>
      <c r="J14" s="13">
        <f t="shared" si="2"/>
        <v>0.7881249003371715</v>
      </c>
      <c r="K14" s="14">
        <f t="shared" si="3"/>
        <v>0.7881249003371715</v>
      </c>
    </row>
    <row r="15" spans="1:11" s="56" customFormat="1" ht="39.75" customHeight="1" thickBot="1">
      <c r="A15" s="46" t="s">
        <v>81</v>
      </c>
      <c r="B15" s="47">
        <f>SUM(B8:B14)</f>
        <v>100620987.39</v>
      </c>
      <c r="C15" s="47">
        <f aca="true" t="shared" si="4" ref="C15:H15">SUM(C8:C14)</f>
        <v>88590401.37000002</v>
      </c>
      <c r="D15" s="47">
        <f t="shared" si="4"/>
        <v>108439627.86</v>
      </c>
      <c r="E15" s="47">
        <f t="shared" si="4"/>
        <v>80676361.69</v>
      </c>
      <c r="F15" s="47">
        <f t="shared" si="4"/>
        <v>77458534.05</v>
      </c>
      <c r="G15" s="47">
        <f t="shared" si="4"/>
        <v>2598107</v>
      </c>
      <c r="H15" s="47">
        <f t="shared" si="4"/>
        <v>80056641.05</v>
      </c>
      <c r="I15" s="48">
        <f t="shared" si="1"/>
        <v>0.7439749036593567</v>
      </c>
      <c r="J15" s="49">
        <f t="shared" si="2"/>
        <v>0.7143009947433805</v>
      </c>
      <c r="K15" s="50">
        <f t="shared" si="3"/>
        <v>0.7382600127820099</v>
      </c>
    </row>
    <row r="16" spans="1:11" s="1" customFormat="1" ht="18.75" customHeight="1">
      <c r="A16" s="3"/>
      <c r="B16" s="26"/>
      <c r="C16" s="26"/>
      <c r="D16" s="26"/>
      <c r="E16" s="26"/>
      <c r="F16" s="26"/>
      <c r="G16" s="26"/>
      <c r="H16" s="26"/>
      <c r="I16" s="27"/>
      <c r="J16" s="27"/>
      <c r="K16" s="27"/>
    </row>
    <row r="17" ht="12.75">
      <c r="G17" s="40"/>
    </row>
    <row r="21" ht="12.75">
      <c r="G21" s="40"/>
    </row>
  </sheetData>
  <sheetProtection/>
  <mergeCells count="10"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rintOptions/>
  <pageMargins left="0.3937007874015748" right="0" top="0.5905511811023623" bottom="0.984251968503937" header="0" footer="0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3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2" max="2" width="67.57421875" style="0" customWidth="1"/>
    <col min="3" max="3" width="12.28125" style="40" bestFit="1" customWidth="1"/>
  </cols>
  <sheetData>
    <row r="3" spans="2:3" ht="12.75">
      <c r="B3" s="118" t="s">
        <v>109</v>
      </c>
      <c r="C3" s="119"/>
    </row>
    <row r="4" spans="2:3" ht="12.75">
      <c r="B4" s="120" t="s">
        <v>110</v>
      </c>
      <c r="C4" s="121">
        <v>12157517.31</v>
      </c>
    </row>
    <row r="7" spans="2:3" ht="12.75">
      <c r="B7" s="122" t="s">
        <v>111</v>
      </c>
      <c r="C7" s="119"/>
    </row>
    <row r="9" spans="2:3" ht="12.75">
      <c r="B9" t="s">
        <v>116</v>
      </c>
      <c r="C9" s="40">
        <v>1100000</v>
      </c>
    </row>
    <row r="10" spans="2:3" ht="12.75">
      <c r="B10" s="120" t="s">
        <v>112</v>
      </c>
      <c r="C10" s="119"/>
    </row>
    <row r="11" spans="2:3" ht="12.75">
      <c r="B11" s="120" t="s">
        <v>113</v>
      </c>
      <c r="C11" s="119">
        <v>587579</v>
      </c>
    </row>
    <row r="12" spans="2:3" ht="12.75">
      <c r="B12" s="120" t="s">
        <v>114</v>
      </c>
      <c r="C12" s="119">
        <v>358482</v>
      </c>
    </row>
    <row r="13" spans="2:3" ht="12.75">
      <c r="B13" s="120" t="s">
        <v>115</v>
      </c>
      <c r="C13" s="119">
        <v>552046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Laudina Alvarez Alvarez</cp:lastModifiedBy>
  <cp:lastPrinted>2019-12-16T10:13:07Z</cp:lastPrinted>
  <dcterms:created xsi:type="dcterms:W3CDTF">2013-11-21T13:36:25Z</dcterms:created>
  <dcterms:modified xsi:type="dcterms:W3CDTF">2019-12-16T10:46:48Z</dcterms:modified>
  <cp:category/>
  <cp:version/>
  <cp:contentType/>
  <cp:contentStatus/>
</cp:coreProperties>
</file>