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'!$3:$5</definedName>
  </definedNames>
  <calcPr fullCalcOnLoad="1"/>
</workbook>
</file>

<file path=xl/sharedStrings.xml><?xml version="1.0" encoding="utf-8"?>
<sst xmlns="http://schemas.openxmlformats.org/spreadsheetml/2006/main" count="332" uniqueCount="285">
  <si>
    <t>CONCEPTOS PRESUPUESTARIOS</t>
  </si>
  <si>
    <t xml:space="preserve">PORCENTAJE DE EJECUCIÓN </t>
  </si>
  <si>
    <t>CAP. 1 GASTOS PERSONAL</t>
  </si>
  <si>
    <t xml:space="preserve">   Art. 12 Funcionarios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</si>
  <si>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</si>
  <si>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</si>
  <si>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</si>
  <si>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</si>
  <si>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</si>
  <si>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</si>
  <si>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</si>
  <si>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</si>
  <si>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</si>
  <si>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</si>
  <si>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</si>
  <si>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</si>
  <si>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</si>
  <si>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</si>
  <si>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</si>
  <si>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</si>
  <si>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</si>
  <si>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</si>
  <si>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</si>
  <si>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</si>
  <si>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</si>
  <si>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</si>
  <si>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</si>
  <si>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</si>
  <si>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</si>
  <si>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</si>
  <si>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</si>
  <si>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</si>
  <si>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</si>
  <si>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</si>
  <si>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</si>
  <si>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</si>
  <si>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</si>
  <si>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</si>
  <si>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 xml:space="preserve">PORCENTAJE  EJECUCIÓN         (2/1)     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</si>
  <si>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</si>
  <si>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</si>
  <si>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</si>
  <si>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</si>
  <si>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</si>
  <si>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</si>
  <si>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</si>
  <si>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</si>
  <si>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</si>
  <si>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</si>
  <si>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</si>
  <si>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</si>
  <si>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</si>
  <si>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</si>
  <si>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</si>
  <si>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</si>
  <si>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</si>
  <si>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</si>
  <si>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</si>
  <si>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</si>
  <si>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</si>
  <si>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</si>
  <si>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</si>
  <si>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>OBLIGACIONES  RECONOCIDAS     (3)</t>
  </si>
  <si>
    <t xml:space="preserve">GASTO COMPROMETIDO  (FASE AD)                   (2)  </t>
  </si>
  <si>
    <t>AJUSTES  GASTO PTE. TRAMITACIÓN             (4)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</si>
  <si>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</si>
  <si>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</si>
  <si>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</si>
  <si>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</si>
  <si>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</si>
  <si>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</si>
  <si>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</si>
  <si>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</si>
  <si>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</si>
  <si>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  Amortización  préstamo Caja España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</si>
  <si>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</si>
  <si>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</si>
  <si>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</si>
  <si>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</si>
  <si>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</si>
  <si>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</si>
  <si>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</si>
  <si>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</si>
  <si>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</si>
  <si>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</si>
  <si>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</si>
  <si>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</si>
  <si>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</si>
  <si>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</si>
  <si>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</si>
  <si>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</si>
  <si>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 xml:space="preserve"> PRESUPUESTO TOTAL 2018</t>
  </si>
  <si>
    <t xml:space="preserve">GASTO COMPROMETIDO 2018   (FASE AD)         </t>
  </si>
  <si>
    <t xml:space="preserve"> PRESUPUESTO TOTAL  2019                         (1)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</si>
  <si>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</si>
  <si>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</si>
  <si>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</si>
  <si>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</si>
  <si>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</si>
  <si>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</si>
  <si>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</si>
  <si>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</si>
  <si>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</si>
  <si>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</si>
  <si>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</si>
  <si>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</si>
  <si>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</si>
  <si>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</si>
  <si>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</si>
  <si>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</si>
  <si>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</si>
  <si>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470 - APORTACIÓN BANCO CEIS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</si>
  <si>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</si>
  <si>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</si>
  <si>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</si>
  <si>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</si>
  <si>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</si>
  <si>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</si>
  <si>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</si>
  <si>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</si>
  <si>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</si>
  <si>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</si>
  <si>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</si>
  <si>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</si>
  <si>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</si>
  <si>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</si>
  <si>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</si>
  <si>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</si>
  <si>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</si>
  <si>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</si>
  <si>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</si>
  <si>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</si>
  <si>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</si>
  <si>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</si>
  <si>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</si>
  <si>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</si>
  <si>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</si>
  <si>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</si>
  <si>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</si>
  <si>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</si>
  <si>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</si>
  <si>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</si>
  <si>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</si>
  <si>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</si>
  <si>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</si>
  <si>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</si>
  <si>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</si>
  <si>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</si>
  <si>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</si>
  <si>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</si>
  <si>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</si>
  <si>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711.02 - M. ECON, INDUST Y COMPET.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</si>
  <si>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</si>
  <si>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</si>
  <si>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</si>
  <si>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</si>
  <si>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</si>
  <si>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</si>
  <si>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</si>
  <si>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</si>
  <si>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</si>
  <si>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</si>
  <si>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</si>
  <si>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</si>
  <si>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</si>
  <si>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</si>
  <si>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</si>
  <si>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</si>
  <si>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</si>
  <si>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</si>
  <si>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</si>
  <si>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Art. 53. Dividendos y Part. B. de Emp Priv.</t>
  </si>
  <si>
    <t>PREVISIONES DEF.    PRESUPUESTO           2019</t>
  </si>
  <si>
    <t xml:space="preserve">INGRESO            CONTRAIDO        2019 </t>
  </si>
  <si>
    <t xml:space="preserve">   PREVISIONES DEFINITIVAS         2020   (1)</t>
  </si>
  <si>
    <t>INGRESO    CONTRAIDO    2020       (2)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</si>
  <si>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</si>
  <si>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</si>
  <si>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</si>
  <si>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</si>
  <si>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</si>
  <si>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</si>
  <si>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</si>
  <si>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</si>
  <si>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</si>
  <si>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</si>
  <si>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</si>
  <si>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</si>
  <si>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</si>
  <si>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</si>
  <si>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</si>
  <si>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</si>
  <si>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</si>
  <si>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</si>
  <si>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</si>
  <si>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</si>
  <si>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</si>
  <si>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</si>
  <si>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</si>
  <si>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</si>
  <si>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</si>
  <si>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</si>
  <si>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</si>
  <si>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</si>
  <si>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</si>
  <si>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</si>
  <si>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</si>
  <si>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</si>
  <si>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</si>
  <si>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</si>
  <si>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</si>
  <si>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</si>
  <si>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</si>
  <si>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</si>
  <si>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</si>
  <si>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</si>
  <si>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</si>
  <si>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</si>
  <si>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</si>
  <si>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</si>
  <si>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</si>
  <si>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</si>
  <si>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</si>
  <si>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</si>
  <si>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</si>
  <si>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</si>
  <si>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</si>
  <si>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</si>
  <si>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</si>
  <si>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</si>
  <si>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</si>
  <si>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</si>
  <si>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</si>
  <si>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</si>
  <si>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</si>
  <si>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</si>
  <si>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</si>
  <si>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</si>
  <si>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</si>
  <si>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</si>
  <si>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</si>
  <si>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</si>
  <si>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</si>
  <si>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</si>
  <si>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911.04 - AMORTIZACION PRESTAMOS. CAJA ESPAÑA</t>
  </si>
  <si>
    <t xml:space="preserve">   Art. 11 Personal Eventual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</si>
  <si>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</si>
  <si>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</si>
  <si>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</si>
  <si>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</si>
  <si>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</si>
  <si>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 xml:space="preserve"> PRESUPUESTO TOTAL 2019</t>
  </si>
  <si>
    <t xml:space="preserve">GASTO COMPROMETIDO 2019   (FASE AD)         </t>
  </si>
  <si>
    <t xml:space="preserve"> PRESUPUESTO TOTAL 2020                          (1)</t>
  </si>
  <si>
    <t xml:space="preserve">GASTO COMPROMETIDO  (FASE AD)          2020         (2)  </t>
  </si>
  <si>
    <t>OBLIGACIONES  RECONOCIDAS   2020  (3)</t>
  </si>
  <si>
    <t>911.02 - AMORTIZACION PRESTAMOS. ANTICIPOS FEDER INFRAESTRUCTURAS</t>
  </si>
  <si>
    <t>911.01 - AMORTIZACION PRESTAMOS. FEDER PROYECTOS INVESTIGACION</t>
  </si>
  <si>
    <t>INGRESO            CONTRAIDO        2019</t>
  </si>
  <si>
    <t xml:space="preserve"> PREVISIONES DEFINITIVAS       2020   (1)</t>
  </si>
  <si>
    <t>INGRESOS</t>
  </si>
  <si>
    <t>Presupuesto financiado con remanente de tesorería</t>
  </si>
  <si>
    <t>GASTOS</t>
  </si>
  <si>
    <t>Capítulo 2</t>
  </si>
  <si>
    <t>Capítulo 4</t>
  </si>
  <si>
    <t>Capítulo 6</t>
  </si>
  <si>
    <t>Gastos Anticipo Caja Fija pendiente de doc. Contable:</t>
  </si>
  <si>
    <t>Económica - Capítulo</t>
  </si>
  <si>
    <t>3 - TASAS, PRECIOS PÚBLICOS Y OTROS INGRESOS</t>
  </si>
  <si>
    <t>4 - TRANSFERENCIAS CORRIENTES</t>
  </si>
  <si>
    <t>5 - INGRESOS PATRIMONIALES</t>
  </si>
  <si>
    <t>6 - ENAJENACIÓN DE INVERSIONES REALES</t>
  </si>
  <si>
    <t>7 - TRANSFERENCIAS DE CAPITAL</t>
  </si>
  <si>
    <t>8 - ACTIVOS FINANCIEROS</t>
  </si>
  <si>
    <t>9 - PASIVOS FINANCIEROS</t>
  </si>
  <si>
    <t>781.01 -  FAMILIAS E INST. SIN F.LUCRO. PARA INVERSION</t>
  </si>
  <si>
    <t xml:space="preserve">PRESUPUESTO DE INGRESOS - EJECUCIÓN   A  FECHA : 09/07/2020                     </t>
  </si>
  <si>
    <t>1 - GASTOS DE PERSONAL</t>
  </si>
  <si>
    <t>2 - GASTOS CORRIENTES EN BIENES Y SERVICIOS</t>
  </si>
  <si>
    <t>3 - GASTOS FINANCIEROS</t>
  </si>
  <si>
    <t>6 - INVERSIONES REALES</t>
  </si>
  <si>
    <t>Artº 17 Cuota patronal nómina abril y mayo</t>
  </si>
  <si>
    <t xml:space="preserve">PRESUPUESTOS DE GASTOS - EJECUCIÓN  A  FECHA  :09/07/2020                   </t>
  </si>
  <si>
    <t>RESUMEN PRESUPUESTO DE INGRESOS - EJECUCIÓN   A  FECHA : 09/07/2020</t>
  </si>
  <si>
    <t xml:space="preserve">RESUMEN PRESUPUESTOS DE GASTOS - EJECUCIÓN  A  FECHA  : 09/07/2020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</si>
</sst>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0.0%"/>
    <numFmt numFmtId="168" formatCode="#,##0.000"/>
    <numFmt numFmtId="169" formatCode="#,##0.0000"/>
    <numFmt numFmtId="170" formatCode="0.0"/>
    <numFmt numFmtId="171" formatCode="0.000"/>
    <numFmt numFmtId="172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 style="thin"/>
      <right style="thin"/>
      <top style="thin"/>
      <bottom style="medium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thin">
        <color rgb="FF979991"/>
      </left>
      <right/>
      <top style="thin">
        <color rgb="FF979991"/>
      </top>
      <bottom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3" fillId="0" borderId="0" xfId="0" applyFont="1" applyAlignment="1">
      <alignment horizontal="center"/>
    </xf>
    <xf numFmtId="10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16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10" fontId="5" fillId="34" borderId="34" xfId="0" applyNumberFormat="1" applyFont="1" applyFill="1" applyBorder="1" applyAlignment="1">
      <alignment/>
    </xf>
    <xf numFmtId="10" fontId="5" fillId="34" borderId="35" xfId="0" applyNumberFormat="1" applyFont="1" applyFill="1" applyBorder="1" applyAlignment="1">
      <alignment/>
    </xf>
    <xf numFmtId="10" fontId="5" fillId="34" borderId="36" xfId="0" applyNumberFormat="1" applyFont="1" applyFill="1" applyBorder="1" applyAlignment="1">
      <alignment/>
    </xf>
    <xf numFmtId="10" fontId="5" fillId="17" borderId="34" xfId="0" applyNumberFormat="1" applyFont="1" applyFill="1" applyBorder="1" applyAlignment="1">
      <alignment/>
    </xf>
    <xf numFmtId="10" fontId="5" fillId="17" borderId="35" xfId="0" applyNumberFormat="1" applyFont="1" applyFill="1" applyBorder="1" applyAlignment="1">
      <alignment/>
    </xf>
    <xf numFmtId="10" fontId="5" fillId="17" borderId="36" xfId="0" applyNumberFormat="1" applyFont="1" applyFill="1" applyBorder="1" applyAlignment="1">
      <alignment/>
    </xf>
    <xf numFmtId="49" fontId="5" fillId="17" borderId="37" xfId="0" applyNumberFormat="1" applyFont="1" applyFill="1" applyBorder="1" applyAlignment="1">
      <alignment horizontal="center" vertical="center" wrapText="1"/>
    </xf>
    <xf numFmtId="49" fontId="5" fillId="17" borderId="38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17" borderId="34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17" borderId="39" xfId="0" applyFont="1" applyFill="1" applyBorder="1" applyAlignment="1">
      <alignment/>
    </xf>
    <xf numFmtId="4" fontId="5" fillId="17" borderId="35" xfId="0" applyNumberFormat="1" applyFont="1" applyFill="1" applyBorder="1" applyAlignment="1">
      <alignment/>
    </xf>
    <xf numFmtId="4" fontId="5" fillId="17" borderId="40" xfId="0" applyNumberFormat="1" applyFont="1" applyFill="1" applyBorder="1" applyAlignment="1">
      <alignment/>
    </xf>
    <xf numFmtId="4" fontId="5" fillId="17" borderId="41" xfId="0" applyNumberFormat="1" applyFont="1" applyFill="1" applyBorder="1" applyAlignment="1">
      <alignment/>
    </xf>
    <xf numFmtId="0" fontId="5" fillId="14" borderId="39" xfId="0" applyFont="1" applyFill="1" applyBorder="1" applyAlignment="1">
      <alignment horizontal="centerContinuous" vertical="center" wrapText="1"/>
    </xf>
    <xf numFmtId="0" fontId="5" fillId="14" borderId="35" xfId="0" applyFont="1" applyFill="1" applyBorder="1" applyAlignment="1">
      <alignment horizontal="center" vertical="distributed"/>
    </xf>
    <xf numFmtId="0" fontId="5" fillId="14" borderId="35" xfId="0" applyFont="1" applyFill="1" applyBorder="1" applyAlignment="1">
      <alignment horizontal="centerContinuous" vertical="center" wrapText="1"/>
    </xf>
    <xf numFmtId="0" fontId="5" fillId="14" borderId="36" xfId="0" applyFont="1" applyFill="1" applyBorder="1" applyAlignment="1">
      <alignment horizontal="centerContinuous" vertical="center" wrapText="1"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0" fontId="4" fillId="14" borderId="34" xfId="0" applyFont="1" applyFill="1" applyBorder="1" applyAlignment="1">
      <alignment/>
    </xf>
    <xf numFmtId="4" fontId="5" fillId="14" borderId="35" xfId="0" applyNumberFormat="1" applyFont="1" applyFill="1" applyBorder="1" applyAlignment="1">
      <alignment/>
    </xf>
    <xf numFmtId="0" fontId="4" fillId="8" borderId="30" xfId="0" applyFont="1" applyFill="1" applyBorder="1" applyAlignment="1">
      <alignment/>
    </xf>
    <xf numFmtId="4" fontId="5" fillId="8" borderId="23" xfId="0" applyNumberFormat="1" applyFont="1" applyFill="1" applyBorder="1" applyAlignment="1">
      <alignment/>
    </xf>
    <xf numFmtId="0" fontId="4" fillId="8" borderId="12" xfId="0" applyFont="1" applyFill="1" applyBorder="1" applyAlignment="1">
      <alignment/>
    </xf>
    <xf numFmtId="4" fontId="5" fillId="8" borderId="14" xfId="0" applyNumberFormat="1" applyFont="1" applyFill="1" applyBorder="1" applyAlignment="1">
      <alignment/>
    </xf>
    <xf numFmtId="0" fontId="4" fillId="8" borderId="31" xfId="0" applyFont="1" applyFill="1" applyBorder="1" applyAlignment="1">
      <alignment/>
    </xf>
    <xf numFmtId="4" fontId="5" fillId="8" borderId="24" xfId="0" applyNumberFormat="1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4" fillId="5" borderId="32" xfId="0" applyFont="1" applyFill="1" applyBorder="1" applyAlignment="1">
      <alignment/>
    </xf>
    <xf numFmtId="4" fontId="5" fillId="5" borderId="20" xfId="0" applyNumberFormat="1" applyFont="1" applyFill="1" applyBorder="1" applyAlignment="1">
      <alignment/>
    </xf>
    <xf numFmtId="10" fontId="5" fillId="5" borderId="20" xfId="0" applyNumberFormat="1" applyFont="1" applyFill="1" applyBorder="1" applyAlignment="1">
      <alignment/>
    </xf>
    <xf numFmtId="10" fontId="5" fillId="5" borderId="21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5" fillId="5" borderId="14" xfId="0" applyNumberFormat="1" applyFont="1" applyFill="1" applyBorder="1" applyAlignment="1">
      <alignment/>
    </xf>
    <xf numFmtId="10" fontId="5" fillId="5" borderId="14" xfId="0" applyNumberFormat="1" applyFont="1" applyFill="1" applyBorder="1" applyAlignment="1">
      <alignment/>
    </xf>
    <xf numFmtId="10" fontId="5" fillId="5" borderId="17" xfId="0" applyNumberFormat="1" applyFont="1" applyFill="1" applyBorder="1" applyAlignment="1">
      <alignment/>
    </xf>
    <xf numFmtId="0" fontId="4" fillId="5" borderId="33" xfId="0" applyFont="1" applyFill="1" applyBorder="1" applyAlignment="1">
      <alignment/>
    </xf>
    <xf numFmtId="4" fontId="5" fillId="5" borderId="16" xfId="0" applyNumberFormat="1" applyFont="1" applyFill="1" applyBorder="1" applyAlignment="1">
      <alignment/>
    </xf>
    <xf numFmtId="10" fontId="5" fillId="5" borderId="16" xfId="0" applyNumberFormat="1" applyFont="1" applyFill="1" applyBorder="1" applyAlignment="1">
      <alignment/>
    </xf>
    <xf numFmtId="10" fontId="5" fillId="5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10" fontId="5" fillId="33" borderId="44" xfId="0" applyNumberFormat="1" applyFont="1" applyFill="1" applyBorder="1" applyAlignment="1">
      <alignment/>
    </xf>
    <xf numFmtId="10" fontId="6" fillId="0" borderId="45" xfId="0" applyNumberFormat="1" applyFont="1" applyBorder="1" applyAlignment="1">
      <alignment/>
    </xf>
    <xf numFmtId="10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5" fillId="35" borderId="23" xfId="0" applyNumberFormat="1" applyFont="1" applyFill="1" applyBorder="1" applyAlignment="1">
      <alignment/>
    </xf>
    <xf numFmtId="4" fontId="5" fillId="35" borderId="14" xfId="0" applyNumberFormat="1" applyFont="1" applyFill="1" applyBorder="1" applyAlignment="1">
      <alignment/>
    </xf>
    <xf numFmtId="14" fontId="0" fillId="0" borderId="0" xfId="0" applyNumberFormat="1" applyAlignment="1">
      <alignment horizontal="center" vertical="center"/>
    </xf>
    <xf numFmtId="39" fontId="45" fillId="36" borderId="48" xfId="0" applyNumberFormat="1" applyFont="1" applyFill="1" applyBorder="1" applyAlignment="1">
      <alignment horizontal="right" vertical="top" wrapText="1"/>
    </xf>
    <xf numFmtId="39" fontId="46" fillId="37" borderId="49" xfId="0" applyNumberFormat="1" applyFont="1" applyFill="1" applyBorder="1" applyAlignment="1">
      <alignment horizontal="right" vertical="top" wrapText="1"/>
    </xf>
    <xf numFmtId="0" fontId="46" fillId="36" borderId="49" xfId="0" applyFont="1" applyFill="1" applyBorder="1" applyAlignment="1">
      <alignment horizontal="left" vertical="top" wrapText="1"/>
    </xf>
    <xf numFmtId="14" fontId="2" fillId="0" borderId="26" xfId="0" applyNumberFormat="1" applyFont="1" applyBorder="1" applyAlignment="1">
      <alignment horizontal="center" vertical="center"/>
    </xf>
    <xf numFmtId="14" fontId="2" fillId="0" borderId="50" xfId="0" applyNumberFormat="1" applyFont="1" applyBorder="1" applyAlignment="1">
      <alignment horizontal="center" vertical="center"/>
    </xf>
    <xf numFmtId="0" fontId="46" fillId="36" borderId="49" xfId="0" applyFont="1" applyFill="1" applyBorder="1" applyAlignment="1">
      <alignment horizontal="left" vertical="top"/>
    </xf>
    <xf numFmtId="39" fontId="46" fillId="37" borderId="49" xfId="0" applyNumberFormat="1" applyFont="1" applyFill="1" applyBorder="1" applyAlignment="1">
      <alignment horizontal="right" vertical="top"/>
    </xf>
    <xf numFmtId="39" fontId="45" fillId="36" borderId="48" xfId="0" applyNumberFormat="1" applyFont="1" applyFill="1" applyBorder="1" applyAlignment="1">
      <alignment horizontal="right" vertical="top"/>
    </xf>
    <xf numFmtId="0" fontId="46" fillId="36" borderId="49" xfId="0" applyFont="1" applyFill="1" applyBorder="1" applyAlignment="1">
      <alignment horizontal="left" vertical="top" wrapText="1"/>
    </xf>
    <xf numFmtId="0" fontId="46" fillId="36" borderId="49" xfId="0" applyFont="1" applyFill="1" applyBorder="1" applyAlignment="1">
      <alignment horizontal="left" vertical="top"/>
    </xf>
    <xf numFmtId="0" fontId="46" fillId="37" borderId="49" xfId="0" applyFont="1" applyFill="1" applyBorder="1" applyAlignment="1">
      <alignment horizontal="left" vertical="top"/>
    </xf>
    <xf numFmtId="39" fontId="46" fillId="37" borderId="49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27" fillId="0" borderId="0" xfId="0" applyFont="1" applyAlignment="1">
      <alignment/>
    </xf>
    <xf numFmtId="0" fontId="46" fillId="37" borderId="49" xfId="0" applyFont="1" applyFill="1" applyBorder="1" applyAlignment="1">
      <alignment horizontal="left" vertical="top"/>
    </xf>
    <xf numFmtId="39" fontId="46" fillId="37" borderId="51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0" fontId="46" fillId="36" borderId="51" xfId="0" applyFont="1" applyFill="1" applyBorder="1" applyAlignment="1">
      <alignment horizontal="left" vertical="top"/>
    </xf>
    <xf numFmtId="0" fontId="46" fillId="36" borderId="52" xfId="0" applyFont="1" applyFill="1" applyBorder="1" applyAlignment="1">
      <alignment horizontal="left" vertical="top"/>
    </xf>
    <xf numFmtId="39" fontId="46" fillId="37" borderId="53" xfId="0" applyNumberFormat="1" applyFont="1" applyFill="1" applyBorder="1" applyAlignment="1">
      <alignment horizontal="right" vertical="top"/>
    </xf>
    <xf numFmtId="0" fontId="7" fillId="38" borderId="0" xfId="0" applyFont="1" applyFill="1" applyAlignment="1">
      <alignment/>
    </xf>
    <xf numFmtId="0" fontId="45" fillId="36" borderId="48" xfId="0" applyFont="1" applyFill="1" applyBorder="1" applyAlignment="1">
      <alignment horizontal="left" vertical="top"/>
    </xf>
    <xf numFmtId="39" fontId="45" fillId="36" borderId="54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8" borderId="0" xfId="0" applyFill="1" applyAlignment="1">
      <alignment/>
    </xf>
    <xf numFmtId="0" fontId="0" fillId="26" borderId="0" xfId="0" applyFill="1" applyAlignment="1">
      <alignment/>
    </xf>
    <xf numFmtId="4" fontId="0" fillId="0" borderId="0" xfId="0" applyNumberFormat="1" applyFont="1" applyAlignment="1">
      <alignment/>
    </xf>
    <xf numFmtId="39" fontId="46" fillId="37" borderId="49" xfId="0" applyNumberFormat="1" applyFont="1" applyFill="1" applyBorder="1" applyAlignment="1">
      <alignment horizontal="right" vertical="top" wrapText="1"/>
    </xf>
    <xf numFmtId="39" fontId="0" fillId="0" borderId="0" xfId="0" applyNumberFormat="1" applyAlignment="1">
      <alignment/>
    </xf>
    <xf numFmtId="0" fontId="46" fillId="36" borderId="49" xfId="0" applyFont="1" applyFill="1" applyBorder="1" applyAlignment="1">
      <alignment horizontal="left" vertical="top" wrapText="1"/>
    </xf>
    <xf numFmtId="39" fontId="46" fillId="37" borderId="49" xfId="0" applyNumberFormat="1" applyFont="1" applyFill="1" applyBorder="1" applyAlignment="1">
      <alignment horizontal="right" vertical="top" wrapText="1"/>
    </xf>
    <xf numFmtId="0" fontId="45" fillId="36" borderId="48" xfId="0" applyFont="1" applyFill="1" applyBorder="1" applyAlignment="1">
      <alignment horizontal="left" vertical="top" wrapText="1"/>
    </xf>
    <xf numFmtId="39" fontId="45" fillId="36" borderId="48" xfId="0" applyNumberFormat="1" applyFont="1" applyFill="1" applyBorder="1" applyAlignment="1">
      <alignment horizontal="right" vertical="top" wrapText="1"/>
    </xf>
    <xf numFmtId="0" fontId="28" fillId="0" borderId="0" xfId="52">
      <alignment/>
      <protection/>
    </xf>
    <xf numFmtId="10" fontId="0" fillId="0" borderId="0" xfId="55" applyNumberFormat="1" applyFont="1" applyAlignment="1">
      <alignment/>
    </xf>
    <xf numFmtId="10" fontId="5" fillId="14" borderId="36" xfId="55" applyNumberFormat="1" applyFont="1" applyFill="1" applyBorder="1" applyAlignment="1">
      <alignment horizontal="centerContinuous" vertical="center" wrapText="1"/>
    </xf>
    <xf numFmtId="10" fontId="6" fillId="0" borderId="14" xfId="55" applyNumberFormat="1" applyFont="1" applyBorder="1" applyAlignment="1">
      <alignment/>
    </xf>
    <xf numFmtId="10" fontId="5" fillId="8" borderId="14" xfId="55" applyNumberFormat="1" applyFont="1" applyFill="1" applyBorder="1" applyAlignment="1">
      <alignment/>
    </xf>
    <xf numFmtId="10" fontId="5" fillId="8" borderId="19" xfId="55" applyNumberFormat="1" applyFont="1" applyFill="1" applyBorder="1" applyAlignment="1">
      <alignment/>
    </xf>
    <xf numFmtId="10" fontId="6" fillId="0" borderId="15" xfId="55" applyNumberFormat="1" applyFont="1" applyBorder="1" applyAlignment="1">
      <alignment/>
    </xf>
    <xf numFmtId="10" fontId="5" fillId="8" borderId="16" xfId="55" applyNumberFormat="1" applyFont="1" applyFill="1" applyBorder="1" applyAlignment="1">
      <alignment/>
    </xf>
    <xf numFmtId="10" fontId="5" fillId="14" borderId="36" xfId="55" applyNumberFormat="1" applyFont="1" applyFill="1" applyBorder="1" applyAlignment="1">
      <alignment/>
    </xf>
    <xf numFmtId="10" fontId="5" fillId="33" borderId="36" xfId="55" applyNumberFormat="1" applyFont="1" applyFill="1" applyBorder="1" applyAlignment="1">
      <alignment/>
    </xf>
    <xf numFmtId="10" fontId="6" fillId="35" borderId="19" xfId="55" applyNumberFormat="1" applyFont="1" applyFill="1" applyBorder="1" applyAlignment="1">
      <alignment/>
    </xf>
    <xf numFmtId="10" fontId="5" fillId="8" borderId="55" xfId="55" applyNumberFormat="1" applyFont="1" applyFill="1" applyBorder="1" applyAlignment="1">
      <alignment/>
    </xf>
    <xf numFmtId="10" fontId="6" fillId="35" borderId="14" xfId="55" applyNumberFormat="1" applyFont="1" applyFill="1" applyBorder="1" applyAlignment="1">
      <alignment/>
    </xf>
    <xf numFmtId="10" fontId="6" fillId="35" borderId="15" xfId="55" applyNumberFormat="1" applyFont="1" applyFill="1" applyBorder="1" applyAlignment="1">
      <alignment/>
    </xf>
    <xf numFmtId="10" fontId="5" fillId="8" borderId="36" xfId="55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0" fontId="6" fillId="35" borderId="55" xfId="55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left" vertical="top" wrapText="1"/>
    </xf>
    <xf numFmtId="0" fontId="45" fillId="36" borderId="48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17" borderId="56" xfId="0" applyFont="1" applyFill="1" applyBorder="1" applyAlignment="1">
      <alignment horizontal="center" vertical="center" wrapText="1"/>
    </xf>
    <xf numFmtId="0" fontId="5" fillId="17" borderId="57" xfId="0" applyFont="1" applyFill="1" applyBorder="1" applyAlignment="1">
      <alignment horizontal="center" vertical="center" wrapText="1"/>
    </xf>
    <xf numFmtId="0" fontId="5" fillId="17" borderId="58" xfId="0" applyFont="1" applyFill="1" applyBorder="1" applyAlignment="1">
      <alignment horizontal="center" vertical="center" wrapText="1"/>
    </xf>
    <xf numFmtId="0" fontId="5" fillId="17" borderId="59" xfId="0" applyFont="1" applyFill="1" applyBorder="1" applyAlignment="1">
      <alignment horizontal="center" vertical="center" wrapText="1"/>
    </xf>
    <xf numFmtId="0" fontId="5" fillId="17" borderId="60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5" fillId="17" borderId="6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95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31.7109375" style="0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135" customWidth="1"/>
    <col min="8" max="8" width="24.8515625" style="0" customWidth="1"/>
    <col min="9" max="9" width="43.140625" style="0" hidden="1" customWidth="1"/>
    <col min="10" max="10" width="17.57421875" style="0" hidden="1" customWidth="1"/>
    <col min="11" max="11" width="22.00390625" style="0" hidden="1" customWidth="1"/>
    <col min="12" max="12" width="18.7109375" style="0" hidden="1" customWidth="1"/>
    <col min="13" max="13" width="21.7109375" style="0" hidden="1" customWidth="1"/>
  </cols>
  <sheetData>
    <row r="3" spans="1:7" ht="15.75">
      <c r="A3" s="155" t="s">
        <v>276</v>
      </c>
      <c r="B3" s="155"/>
      <c r="C3" s="155"/>
      <c r="D3" s="155"/>
      <c r="E3" s="155"/>
      <c r="F3" s="155"/>
      <c r="G3" s="155"/>
    </row>
    <row r="4" ht="13.5" thickBot="1"/>
    <row r="5" spans="1:7" ht="36" customHeight="1" thickBot="1">
      <c r="A5" s="62" t="s">
        <v>0</v>
      </c>
      <c r="B5" s="63" t="s">
        <v>172</v>
      </c>
      <c r="C5" s="64" t="s">
        <v>173</v>
      </c>
      <c r="D5" s="63" t="s">
        <v>174</v>
      </c>
      <c r="E5" s="63" t="s">
        <v>175</v>
      </c>
      <c r="F5" s="64" t="s">
        <v>39</v>
      </c>
      <c r="G5" s="136" t="s">
        <v>38</v>
      </c>
    </row>
    <row r="6" spans="1:13" ht="12.75">
      <c r="A6" s="70" t="s">
        <v>27</v>
      </c>
      <c r="B6" s="71">
        <f>B7+B13+B17+B18+B19</f>
        <v>19042161.16</v>
      </c>
      <c r="C6" s="71">
        <f>C7+C13+C17+C18+C19</f>
        <v>18559166.41</v>
      </c>
      <c r="D6" s="71">
        <f>D7+D13+D17+D18+D19</f>
        <v>18896671.4</v>
      </c>
      <c r="E6" s="71">
        <f>E7+E13+E17+E18+E19</f>
        <v>6512289.919999998</v>
      </c>
      <c r="F6" s="71">
        <f>F7+F13+F17+F18+F19</f>
        <v>0</v>
      </c>
      <c r="G6" s="138">
        <f>(E6+F6)/D6</f>
        <v>0.34462629857658417</v>
      </c>
      <c r="I6" s="98"/>
      <c r="J6" s="102">
        <v>43830</v>
      </c>
      <c r="K6" s="103">
        <v>43830</v>
      </c>
      <c r="L6" s="103">
        <v>44021</v>
      </c>
      <c r="M6" s="103">
        <v>44021</v>
      </c>
    </row>
    <row r="7" spans="1:13" ht="12.75">
      <c r="A7" s="8" t="s">
        <v>42</v>
      </c>
      <c r="B7" s="10">
        <f>B8+B9+B10+B11+B12</f>
        <v>14678840</v>
      </c>
      <c r="C7" s="10">
        <f>C8+C9+C10+C11+C12</f>
        <v>13766046.510000002</v>
      </c>
      <c r="D7" s="10">
        <f>D8+D9+D10+D11+D12</f>
        <v>14678840</v>
      </c>
      <c r="E7" s="10">
        <f>E8+E9+E10+E11+E12</f>
        <v>5412608.379999999</v>
      </c>
      <c r="F7" s="10">
        <f>F8+F9+F10+F11+F12</f>
        <v>0</v>
      </c>
      <c r="G7" s="137">
        <f>(E7+F7)/D7</f>
        <v>0.3687354300476059</v>
      </c>
      <c r="H7" s="40"/>
      <c r="I7" s="104" t="s">
        <v>120</v>
      </c>
      <c r="J7" s="117" t="s">
        <v>94</v>
      </c>
      <c r="K7" s="118" t="s">
        <v>95</v>
      </c>
      <c r="L7" s="104" t="s">
        <v>94</v>
      </c>
      <c r="M7" s="104" t="s">
        <v>95</v>
      </c>
    </row>
    <row r="8" spans="1:13" ht="12.75">
      <c r="A8" s="8" t="s">
        <v>23</v>
      </c>
      <c r="B8" s="10">
        <f>J8+J10+J11+J13</f>
        <v>12300000</v>
      </c>
      <c r="C8" s="10">
        <f>K8+K10+K11+K13</f>
        <v>11715135.790000001</v>
      </c>
      <c r="D8" s="10">
        <f>L8+L10+L11+L13</f>
        <v>12300000</v>
      </c>
      <c r="E8" s="10">
        <f>M8+M10+M11+M13</f>
        <v>4979044.59</v>
      </c>
      <c r="F8" s="10">
        <f>N8+N10+N11+N13</f>
        <v>0</v>
      </c>
      <c r="G8" s="137">
        <f>(E8/D8)</f>
        <v>0.4048003731707317</v>
      </c>
      <c r="I8" s="113" t="s">
        <v>121</v>
      </c>
      <c r="J8" s="105">
        <v>8800000</v>
      </c>
      <c r="K8" s="119">
        <v>8249594.98</v>
      </c>
      <c r="L8" s="128">
        <v>8800000</v>
      </c>
      <c r="M8" s="128">
        <v>2432310.51</v>
      </c>
    </row>
    <row r="9" spans="1:13" ht="12.75">
      <c r="A9" s="8" t="s">
        <v>40</v>
      </c>
      <c r="B9" s="10">
        <f>J9</f>
        <v>250000</v>
      </c>
      <c r="C9" s="10">
        <f>K9</f>
        <v>222678.76</v>
      </c>
      <c r="D9" s="10">
        <f>L9</f>
        <v>250000</v>
      </c>
      <c r="E9" s="10">
        <f>M9</f>
        <v>76844.77</v>
      </c>
      <c r="F9" s="10">
        <f>N9</f>
        <v>0</v>
      </c>
      <c r="G9" s="137">
        <f aca="true" t="shared" si="0" ref="G9:G28">(E9/D9)</f>
        <v>0.30737908</v>
      </c>
      <c r="I9" s="113" t="s">
        <v>122</v>
      </c>
      <c r="J9" s="105">
        <v>250000</v>
      </c>
      <c r="K9" s="119">
        <v>222678.76</v>
      </c>
      <c r="L9" s="128">
        <v>250000</v>
      </c>
      <c r="M9" s="128">
        <v>76844.77</v>
      </c>
    </row>
    <row r="10" spans="1:13" ht="12.75">
      <c r="A10" s="8" t="s">
        <v>24</v>
      </c>
      <c r="B10" s="10">
        <f>J12</f>
        <v>1400000</v>
      </c>
      <c r="C10" s="10">
        <f>K12</f>
        <v>1141364.46</v>
      </c>
      <c r="D10" s="10">
        <f>L12</f>
        <v>1400000</v>
      </c>
      <c r="E10" s="10">
        <f>M12</f>
        <v>151522.31</v>
      </c>
      <c r="F10" s="10">
        <f>N12</f>
        <v>0</v>
      </c>
      <c r="G10" s="137">
        <f t="shared" si="0"/>
        <v>0.10823022142857143</v>
      </c>
      <c r="I10" s="113" t="s">
        <v>123</v>
      </c>
      <c r="J10" s="105">
        <v>2800000</v>
      </c>
      <c r="K10" s="119">
        <v>2891373.34</v>
      </c>
      <c r="L10" s="128">
        <v>2800000</v>
      </c>
      <c r="M10" s="128">
        <v>1978600</v>
      </c>
    </row>
    <row r="11" spans="1:13" ht="12.75">
      <c r="A11" s="8" t="s">
        <v>25</v>
      </c>
      <c r="B11" s="10">
        <f>J14+J15</f>
        <v>250000</v>
      </c>
      <c r="C11" s="10">
        <f>K14+K15</f>
        <v>257520.45</v>
      </c>
      <c r="D11" s="10">
        <f>L14+L15</f>
        <v>250000</v>
      </c>
      <c r="E11" s="10">
        <f>M14+M15</f>
        <v>90127.65</v>
      </c>
      <c r="F11" s="10">
        <f>N14+N15</f>
        <v>0</v>
      </c>
      <c r="G11" s="137">
        <f t="shared" si="0"/>
        <v>0.36051059999999996</v>
      </c>
      <c r="I11" s="113" t="s">
        <v>124</v>
      </c>
      <c r="J11" s="105">
        <v>350000</v>
      </c>
      <c r="K11" s="119">
        <v>319602</v>
      </c>
      <c r="L11" s="128">
        <v>350000</v>
      </c>
      <c r="M11" s="128">
        <v>317900.16</v>
      </c>
    </row>
    <row r="12" spans="1:13" ht="12.75">
      <c r="A12" s="8" t="s">
        <v>41</v>
      </c>
      <c r="B12" s="10">
        <f>J16+J17</f>
        <v>478840</v>
      </c>
      <c r="C12" s="10">
        <f>K16+K17</f>
        <v>429347.05</v>
      </c>
      <c r="D12" s="10">
        <f>L16+L17</f>
        <v>478840</v>
      </c>
      <c r="E12" s="10">
        <f>M16+M17</f>
        <v>115069.06</v>
      </c>
      <c r="F12" s="10">
        <f>N16+N17</f>
        <v>0</v>
      </c>
      <c r="G12" s="137">
        <f t="shared" si="0"/>
        <v>0.24030795255200066</v>
      </c>
      <c r="I12" s="113" t="s">
        <v>125</v>
      </c>
      <c r="J12" s="105">
        <v>1400000</v>
      </c>
      <c r="K12" s="119">
        <v>1141364.46</v>
      </c>
      <c r="L12" s="128">
        <v>1400000</v>
      </c>
      <c r="M12" s="128">
        <v>151522.31</v>
      </c>
    </row>
    <row r="13" spans="1:13" ht="12.75">
      <c r="A13" s="8" t="s">
        <v>43</v>
      </c>
      <c r="B13" s="10">
        <f>B14+B15+B16</f>
        <v>4135000</v>
      </c>
      <c r="C13" s="10">
        <f>C14+C15+C16</f>
        <v>4510799.62</v>
      </c>
      <c r="D13" s="10">
        <f>D14+D15+D16</f>
        <v>3990000</v>
      </c>
      <c r="E13" s="10">
        <f>E14+E15+E16</f>
        <v>1059175.5299999998</v>
      </c>
      <c r="F13" s="10">
        <f>F14+F15+F16</f>
        <v>0</v>
      </c>
      <c r="G13" s="137">
        <f t="shared" si="0"/>
        <v>0.26545752631578945</v>
      </c>
      <c r="I13" s="113" t="s">
        <v>126</v>
      </c>
      <c r="J13" s="105">
        <v>350000</v>
      </c>
      <c r="K13" s="119">
        <v>254565.47</v>
      </c>
      <c r="L13" s="128">
        <v>350000</v>
      </c>
      <c r="M13" s="128">
        <v>250233.92</v>
      </c>
    </row>
    <row r="14" spans="1:13" ht="12.75">
      <c r="A14" s="8" t="s">
        <v>28</v>
      </c>
      <c r="B14" s="10">
        <f aca="true" t="shared" si="1" ref="B14:F15">J19</f>
        <v>450000</v>
      </c>
      <c r="C14" s="10">
        <f t="shared" si="1"/>
        <v>372360.25</v>
      </c>
      <c r="D14" s="10">
        <f t="shared" si="1"/>
        <v>450000</v>
      </c>
      <c r="E14" s="10">
        <f t="shared" si="1"/>
        <v>85108.59</v>
      </c>
      <c r="F14" s="10">
        <f t="shared" si="1"/>
        <v>0</v>
      </c>
      <c r="G14" s="137">
        <f t="shared" si="0"/>
        <v>0.1891302</v>
      </c>
      <c r="I14" s="113" t="s">
        <v>127</v>
      </c>
      <c r="J14" s="105">
        <v>250000</v>
      </c>
      <c r="K14" s="119">
        <v>257920.45</v>
      </c>
      <c r="L14" s="128">
        <v>250000</v>
      </c>
      <c r="M14" s="128">
        <v>90127.65</v>
      </c>
    </row>
    <row r="15" spans="1:13" ht="12.75">
      <c r="A15" s="8" t="s">
        <v>29</v>
      </c>
      <c r="B15" s="10">
        <f t="shared" si="1"/>
        <v>2915000</v>
      </c>
      <c r="C15" s="10">
        <f t="shared" si="1"/>
        <v>3482027.59</v>
      </c>
      <c r="D15" s="10">
        <f t="shared" si="1"/>
        <v>2915000</v>
      </c>
      <c r="E15" s="10">
        <f t="shared" si="1"/>
        <v>884328.32</v>
      </c>
      <c r="F15" s="10">
        <f t="shared" si="1"/>
        <v>0</v>
      </c>
      <c r="G15" s="137">
        <f t="shared" si="0"/>
        <v>0.30337163636363634</v>
      </c>
      <c r="I15" s="113" t="s">
        <v>128</v>
      </c>
      <c r="J15" s="105">
        <v>0</v>
      </c>
      <c r="K15" s="119">
        <v>-400</v>
      </c>
      <c r="L15" s="128"/>
      <c r="M15" s="128"/>
    </row>
    <row r="16" spans="1:13" ht="12.75">
      <c r="A16" s="8" t="s">
        <v>30</v>
      </c>
      <c r="B16" s="10">
        <f>J18+J21</f>
        <v>770000</v>
      </c>
      <c r="C16" s="10">
        <f>K18+K21</f>
        <v>656411.78</v>
      </c>
      <c r="D16" s="10">
        <f>L18+L21</f>
        <v>625000</v>
      </c>
      <c r="E16" s="10">
        <f>M18+M21</f>
        <v>89738.62</v>
      </c>
      <c r="F16" s="10">
        <f>N18+N21</f>
        <v>0</v>
      </c>
      <c r="G16" s="137">
        <f t="shared" si="0"/>
        <v>0.14358179199999999</v>
      </c>
      <c r="I16" s="113" t="s">
        <v>129</v>
      </c>
      <c r="J16" s="105">
        <v>378840</v>
      </c>
      <c r="K16" s="119">
        <v>343371.25</v>
      </c>
      <c r="L16" s="128">
        <v>378840</v>
      </c>
      <c r="M16" s="128">
        <v>115119.06</v>
      </c>
    </row>
    <row r="17" spans="1:13" ht="12.75">
      <c r="A17" s="8" t="s">
        <v>44</v>
      </c>
      <c r="B17" s="10">
        <f>J22+J24+J23</f>
        <v>42600</v>
      </c>
      <c r="C17" s="10">
        <f>K22+K24+K23</f>
        <v>34790.83</v>
      </c>
      <c r="D17" s="10">
        <f>L22+L24+L23</f>
        <v>42600</v>
      </c>
      <c r="E17" s="10">
        <f>M22+M24+M23</f>
        <v>10233.67</v>
      </c>
      <c r="F17" s="10">
        <f>N23+N24</f>
        <v>0</v>
      </c>
      <c r="G17" s="137">
        <f t="shared" si="0"/>
        <v>0.2402269953051643</v>
      </c>
      <c r="I17" s="113" t="s">
        <v>130</v>
      </c>
      <c r="J17" s="105">
        <v>100000</v>
      </c>
      <c r="K17" s="119">
        <v>85975.8</v>
      </c>
      <c r="L17" s="128">
        <v>100000</v>
      </c>
      <c r="M17" s="128">
        <v>-50</v>
      </c>
    </row>
    <row r="18" spans="1:13" ht="12.75">
      <c r="A18" s="8" t="s">
        <v>45</v>
      </c>
      <c r="B18" s="10">
        <f>J25</f>
        <v>50721.16</v>
      </c>
      <c r="C18" s="10">
        <f>K25</f>
        <v>18035.82</v>
      </c>
      <c r="D18" s="10">
        <f>L25</f>
        <v>50231.4</v>
      </c>
      <c r="E18" s="10">
        <f>M25</f>
        <v>9055.92</v>
      </c>
      <c r="F18" s="10">
        <f>N25</f>
        <v>0</v>
      </c>
      <c r="G18" s="137">
        <f t="shared" si="0"/>
        <v>0.18028404543771426</v>
      </c>
      <c r="I18" s="113" t="s">
        <v>131</v>
      </c>
      <c r="J18" s="105">
        <v>135000</v>
      </c>
      <c r="K18" s="119">
        <v>229353.87</v>
      </c>
      <c r="L18" s="128">
        <v>135000</v>
      </c>
      <c r="M18" s="128">
        <v>15496.39</v>
      </c>
    </row>
    <row r="19" spans="1:13" ht="12.75">
      <c r="A19" s="8" t="s">
        <v>31</v>
      </c>
      <c r="B19" s="10">
        <f>J26+J27+J28</f>
        <v>135000</v>
      </c>
      <c r="C19" s="10">
        <f>K26+K27+K28</f>
        <v>229493.63</v>
      </c>
      <c r="D19" s="10">
        <f>L26+L27+L28</f>
        <v>135000</v>
      </c>
      <c r="E19" s="10">
        <f>M26+M27+M28</f>
        <v>21216.42</v>
      </c>
      <c r="F19" s="10">
        <f>N26+N27+N28</f>
        <v>0</v>
      </c>
      <c r="G19" s="137">
        <f t="shared" si="0"/>
        <v>0.15715866666666664</v>
      </c>
      <c r="I19" s="113" t="s">
        <v>132</v>
      </c>
      <c r="J19" s="105">
        <v>450000</v>
      </c>
      <c r="K19" s="119">
        <v>372360.25</v>
      </c>
      <c r="L19" s="128">
        <v>450000</v>
      </c>
      <c r="M19" s="128">
        <v>85108.59</v>
      </c>
    </row>
    <row r="20" spans="1:13" ht="12.75">
      <c r="A20" s="72" t="s">
        <v>26</v>
      </c>
      <c r="B20" s="73">
        <f>B21+B25+B26+B27+B28</f>
        <v>67330851</v>
      </c>
      <c r="C20" s="73">
        <f>C21+C25+C26+C27+C28</f>
        <v>66452308.69</v>
      </c>
      <c r="D20" s="73">
        <f>D21+D25+D26+D27+D28</f>
        <v>67330851</v>
      </c>
      <c r="E20" s="73">
        <f>E21+E25+E26+E27+E28</f>
        <v>32173842.84</v>
      </c>
      <c r="F20" s="73">
        <f>F21+F25+F26+F27+F28</f>
        <v>0</v>
      </c>
      <c r="G20" s="138">
        <f t="shared" si="0"/>
        <v>0.4778469655760032</v>
      </c>
      <c r="I20" s="113" t="s">
        <v>133</v>
      </c>
      <c r="J20" s="105">
        <v>2915000</v>
      </c>
      <c r="K20" s="119">
        <v>3482027.59</v>
      </c>
      <c r="L20" s="128">
        <v>2915000</v>
      </c>
      <c r="M20" s="128">
        <v>884328.32</v>
      </c>
    </row>
    <row r="21" spans="1:13" ht="12.75">
      <c r="A21" s="8" t="s">
        <v>32</v>
      </c>
      <c r="B21" s="10">
        <f>B22+B23+B24</f>
        <v>64239274</v>
      </c>
      <c r="C21" s="10">
        <f>C22+C23+C24</f>
        <v>63998702.64</v>
      </c>
      <c r="D21" s="10">
        <f>D22+D23+D24</f>
        <v>64239274</v>
      </c>
      <c r="E21" s="10">
        <f>E22+E23+E24</f>
        <v>31956169.05</v>
      </c>
      <c r="F21" s="10">
        <f>F22+F23+F24</f>
        <v>0</v>
      </c>
      <c r="G21" s="137">
        <f t="shared" si="0"/>
        <v>0.4974553269390934</v>
      </c>
      <c r="I21" s="113" t="s">
        <v>134</v>
      </c>
      <c r="J21" s="105">
        <v>635000</v>
      </c>
      <c r="K21" s="119">
        <v>427057.91</v>
      </c>
      <c r="L21" s="128">
        <v>490000</v>
      </c>
      <c r="M21" s="128">
        <v>74242.23</v>
      </c>
    </row>
    <row r="22" spans="1:13" ht="12.75">
      <c r="A22" s="8" t="s">
        <v>46</v>
      </c>
      <c r="B22" s="10">
        <f aca="true" t="shared" si="2" ref="B22:F23">J32</f>
        <v>61326892</v>
      </c>
      <c r="C22" s="10">
        <f t="shared" si="2"/>
        <v>61921602.79</v>
      </c>
      <c r="D22" s="10">
        <f t="shared" si="2"/>
        <v>61326892</v>
      </c>
      <c r="E22" s="10">
        <f t="shared" si="2"/>
        <v>31623072.91</v>
      </c>
      <c r="F22" s="10">
        <f t="shared" si="2"/>
        <v>0</v>
      </c>
      <c r="G22" s="137">
        <f t="shared" si="0"/>
        <v>0.5156477342761802</v>
      </c>
      <c r="I22" s="113" t="s">
        <v>96</v>
      </c>
      <c r="J22" s="105">
        <v>30600</v>
      </c>
      <c r="K22" s="119">
        <v>0</v>
      </c>
      <c r="L22" s="128">
        <v>30600</v>
      </c>
      <c r="M22" s="128">
        <v>0</v>
      </c>
    </row>
    <row r="23" spans="1:13" ht="12.75">
      <c r="A23" s="8" t="s">
        <v>33</v>
      </c>
      <c r="B23" s="10">
        <f t="shared" si="2"/>
        <v>2589298</v>
      </c>
      <c r="C23" s="10">
        <f t="shared" si="2"/>
        <v>1767260.17</v>
      </c>
      <c r="D23" s="10">
        <f t="shared" si="2"/>
        <v>2589298</v>
      </c>
      <c r="E23" s="10">
        <f t="shared" si="2"/>
        <v>217969.67</v>
      </c>
      <c r="F23" s="10">
        <f t="shared" si="2"/>
        <v>0</v>
      </c>
      <c r="G23" s="137">
        <f t="shared" si="0"/>
        <v>0.08418099036881811</v>
      </c>
      <c r="I23" s="113" t="s">
        <v>135</v>
      </c>
      <c r="J23" s="105">
        <v>0</v>
      </c>
      <c r="K23" s="119">
        <v>34087.91</v>
      </c>
      <c r="L23" s="128">
        <v>0</v>
      </c>
      <c r="M23" s="128">
        <v>6038.62</v>
      </c>
    </row>
    <row r="24" spans="1:13" ht="12.75">
      <c r="A24" s="8" t="s">
        <v>34</v>
      </c>
      <c r="B24" s="10">
        <f>J29+J30+J31+J34+J35</f>
        <v>323084</v>
      </c>
      <c r="C24" s="10">
        <f>K29+K30+K31+K34+K35</f>
        <v>309839.68</v>
      </c>
      <c r="D24" s="10">
        <f>L29+L30+L31+L34+L35</f>
        <v>323084</v>
      </c>
      <c r="E24" s="10">
        <f>M29+M30+M31+M34+M35</f>
        <v>115126.47</v>
      </c>
      <c r="F24" s="10">
        <f>N29+N30+N31+N34+N35</f>
        <v>0</v>
      </c>
      <c r="G24" s="137">
        <f t="shared" si="0"/>
        <v>0.35633603025838484</v>
      </c>
      <c r="I24" s="113" t="s">
        <v>97</v>
      </c>
      <c r="J24" s="105">
        <v>12000</v>
      </c>
      <c r="K24" s="119">
        <v>702.92</v>
      </c>
      <c r="L24" s="128">
        <v>12000</v>
      </c>
      <c r="M24" s="128">
        <v>4195.05</v>
      </c>
    </row>
    <row r="25" spans="1:13" ht="12.75">
      <c r="A25" s="8" t="s">
        <v>35</v>
      </c>
      <c r="B25" s="10">
        <f>J36+J37</f>
        <v>1382977</v>
      </c>
      <c r="C25" s="10">
        <f>K36+K37</f>
        <v>874834.44</v>
      </c>
      <c r="D25" s="10">
        <f>L36+L37</f>
        <v>1382977</v>
      </c>
      <c r="E25" s="10">
        <f>M36+M37</f>
        <v>14574.86</v>
      </c>
      <c r="F25" s="10">
        <f>N36+N37</f>
        <v>0</v>
      </c>
      <c r="G25" s="137">
        <f t="shared" si="0"/>
        <v>0.010538758055990808</v>
      </c>
      <c r="I25" s="113" t="s">
        <v>98</v>
      </c>
      <c r="J25" s="105">
        <v>50721.16</v>
      </c>
      <c r="K25" s="119">
        <v>18035.82</v>
      </c>
      <c r="L25" s="128">
        <v>50231.4</v>
      </c>
      <c r="M25" s="128">
        <v>9055.92</v>
      </c>
    </row>
    <row r="26" spans="1:13" ht="12.75">
      <c r="A26" s="8" t="s">
        <v>47</v>
      </c>
      <c r="B26" s="10">
        <f>J38+J39</f>
        <v>960000</v>
      </c>
      <c r="C26" s="10">
        <f>K38+K39</f>
        <v>1232587.72</v>
      </c>
      <c r="D26" s="10">
        <f>L38+L39</f>
        <v>960000</v>
      </c>
      <c r="E26" s="10">
        <f>M38+M39</f>
        <v>22466.64</v>
      </c>
      <c r="F26" s="10">
        <f>N38+N39</f>
        <v>0</v>
      </c>
      <c r="G26" s="137">
        <f t="shared" si="0"/>
        <v>0.02340275</v>
      </c>
      <c r="I26" s="113" t="s">
        <v>99</v>
      </c>
      <c r="J26" s="105">
        <v>10000</v>
      </c>
      <c r="K26" s="119">
        <v>72727.52</v>
      </c>
      <c r="L26" s="128">
        <v>10000</v>
      </c>
      <c r="M26" s="128">
        <v>0</v>
      </c>
    </row>
    <row r="27" spans="1:13" ht="12.75">
      <c r="A27" s="8" t="s">
        <v>51</v>
      </c>
      <c r="B27" s="10">
        <f>J40+J41+J42+J43+J44</f>
        <v>505200</v>
      </c>
      <c r="C27" s="10">
        <f>K40+K41+K42+K43+K44</f>
        <v>126033.33</v>
      </c>
      <c r="D27" s="10">
        <f>L40+L41+L42+L43+L44</f>
        <v>505200</v>
      </c>
      <c r="E27" s="10">
        <f>M40+M41+M42+M43+M44</f>
        <v>151437.54</v>
      </c>
      <c r="F27" s="10">
        <f>N40+N41+N42+N43+N44</f>
        <v>0</v>
      </c>
      <c r="G27" s="137">
        <f t="shared" si="0"/>
        <v>0.2997576009501188</v>
      </c>
      <c r="I27" s="113" t="s">
        <v>100</v>
      </c>
      <c r="J27" s="105">
        <v>125000</v>
      </c>
      <c r="K27" s="119">
        <v>126873.62</v>
      </c>
      <c r="L27" s="128">
        <v>125000</v>
      </c>
      <c r="M27" s="128">
        <v>21216.42</v>
      </c>
    </row>
    <row r="28" spans="1:13" ht="12.75">
      <c r="A28" s="8" t="s">
        <v>48</v>
      </c>
      <c r="B28" s="10">
        <f>J45</f>
        <v>243400</v>
      </c>
      <c r="C28" s="10">
        <f>K45</f>
        <v>220150.56</v>
      </c>
      <c r="D28" s="10">
        <f>L45</f>
        <v>243400</v>
      </c>
      <c r="E28" s="10">
        <f>M45</f>
        <v>29194.75</v>
      </c>
      <c r="F28" s="10">
        <f>N45</f>
        <v>0</v>
      </c>
      <c r="G28" s="137">
        <f t="shared" si="0"/>
        <v>0.11994556285949055</v>
      </c>
      <c r="I28" s="113" t="s">
        <v>136</v>
      </c>
      <c r="J28" s="105">
        <v>0</v>
      </c>
      <c r="K28" s="119">
        <v>29892.49</v>
      </c>
      <c r="L28" s="128"/>
      <c r="M28" s="128"/>
    </row>
    <row r="29" spans="1:13" ht="12.75">
      <c r="A29" s="72" t="s">
        <v>36</v>
      </c>
      <c r="B29" s="73">
        <f>B30+B32+B33</f>
        <v>360000</v>
      </c>
      <c r="C29" s="73">
        <f>C30+C31+C32+C33+C34</f>
        <v>266270.12</v>
      </c>
      <c r="D29" s="73">
        <f>D30+D32+D33+D34</f>
        <v>360000</v>
      </c>
      <c r="E29" s="73">
        <f>E30+E32+E33+E34</f>
        <v>39109.82000000001</v>
      </c>
      <c r="F29" s="73">
        <f>F30+F32+F33</f>
        <v>0</v>
      </c>
      <c r="G29" s="139">
        <f>(E29+F29)/D29</f>
        <v>0.10863838888888891</v>
      </c>
      <c r="I29" s="113" t="s">
        <v>101</v>
      </c>
      <c r="J29" s="105">
        <v>30000</v>
      </c>
      <c r="K29" s="119">
        <v>31578.46</v>
      </c>
      <c r="L29" s="128">
        <v>30000</v>
      </c>
      <c r="M29" s="128">
        <v>6588.75</v>
      </c>
    </row>
    <row r="30" spans="1:13" ht="12.75">
      <c r="A30" s="8" t="s">
        <v>49</v>
      </c>
      <c r="B30" s="10">
        <f aca="true" t="shared" si="3" ref="B30:C32">J46</f>
        <v>40000</v>
      </c>
      <c r="C30" s="10">
        <f t="shared" si="3"/>
        <v>14247.08</v>
      </c>
      <c r="D30" s="10">
        <f aca="true" t="shared" si="4" ref="D30:F32">L46</f>
        <v>40000</v>
      </c>
      <c r="E30" s="10">
        <f t="shared" si="4"/>
        <v>6008.95</v>
      </c>
      <c r="F30" s="10">
        <f t="shared" si="4"/>
        <v>0</v>
      </c>
      <c r="G30" s="144">
        <f>(E30+F30)/D30</f>
        <v>0.15022375</v>
      </c>
      <c r="I30" s="113" t="s">
        <v>102</v>
      </c>
      <c r="J30" s="105">
        <v>18000</v>
      </c>
      <c r="K30" s="119">
        <v>12005.31</v>
      </c>
      <c r="L30" s="128">
        <v>18000</v>
      </c>
      <c r="M30" s="128">
        <v>952</v>
      </c>
    </row>
    <row r="31" spans="1:13" ht="12.75">
      <c r="A31" s="151" t="s">
        <v>171</v>
      </c>
      <c r="B31" s="124">
        <f t="shared" si="3"/>
        <v>0</v>
      </c>
      <c r="C31" s="124">
        <f t="shared" si="3"/>
        <v>5075</v>
      </c>
      <c r="D31" s="124">
        <f t="shared" si="4"/>
        <v>0</v>
      </c>
      <c r="E31" s="124">
        <f t="shared" si="4"/>
        <v>0</v>
      </c>
      <c r="F31" s="124">
        <f t="shared" si="4"/>
        <v>0</v>
      </c>
      <c r="G31" s="144">
        <v>0</v>
      </c>
      <c r="I31" s="113" t="s">
        <v>103</v>
      </c>
      <c r="J31" s="105">
        <v>83000</v>
      </c>
      <c r="K31" s="119">
        <v>84013.26</v>
      </c>
      <c r="L31" s="128">
        <v>83000</v>
      </c>
      <c r="M31" s="128">
        <v>93832.55</v>
      </c>
    </row>
    <row r="32" spans="1:13" ht="12.75">
      <c r="A32" s="8" t="s">
        <v>88</v>
      </c>
      <c r="B32" s="10">
        <f t="shared" si="3"/>
        <v>150000</v>
      </c>
      <c r="C32" s="10">
        <f t="shared" si="3"/>
        <v>111590.37</v>
      </c>
      <c r="D32" s="10">
        <f t="shared" si="4"/>
        <v>150000</v>
      </c>
      <c r="E32" s="10">
        <f t="shared" si="4"/>
        <v>6094.14</v>
      </c>
      <c r="F32" s="10">
        <f t="shared" si="4"/>
        <v>0</v>
      </c>
      <c r="G32" s="144">
        <f>(E32+F32)/D32</f>
        <v>0.0406276</v>
      </c>
      <c r="I32" s="113" t="s">
        <v>137</v>
      </c>
      <c r="J32" s="105">
        <v>61326892</v>
      </c>
      <c r="K32" s="119">
        <v>61921602.79</v>
      </c>
      <c r="L32" s="128">
        <v>61326892</v>
      </c>
      <c r="M32" s="128">
        <v>31623072.91</v>
      </c>
    </row>
    <row r="33" spans="1:13" s="41" customFormat="1" ht="12.75">
      <c r="A33" s="9" t="s">
        <v>50</v>
      </c>
      <c r="B33" s="11">
        <f>J49</f>
        <v>170000</v>
      </c>
      <c r="C33" s="11">
        <f>K50+K51+K52+K53</f>
        <v>135257.67</v>
      </c>
      <c r="D33" s="11">
        <f>L49</f>
        <v>170000</v>
      </c>
      <c r="E33" s="11">
        <f>M50+M51+M52+M53</f>
        <v>27006.730000000003</v>
      </c>
      <c r="F33" s="11">
        <f>N50+N51+N52+N53</f>
        <v>0</v>
      </c>
      <c r="G33" s="144">
        <f>(E33+F33)/D33</f>
        <v>0.15886311764705885</v>
      </c>
      <c r="I33" s="113" t="s">
        <v>138</v>
      </c>
      <c r="J33" s="105">
        <v>2589298</v>
      </c>
      <c r="K33" s="119">
        <v>1767260.17</v>
      </c>
      <c r="L33" s="128">
        <v>2589298</v>
      </c>
      <c r="M33" s="128">
        <v>217969.67</v>
      </c>
    </row>
    <row r="34" spans="1:13" s="1" customFormat="1" ht="14.25" customHeight="1" thickBot="1">
      <c r="A34" s="149" t="s">
        <v>89</v>
      </c>
      <c r="B34" s="11">
        <f>J54</f>
        <v>0</v>
      </c>
      <c r="C34" s="11">
        <f>K54</f>
        <v>100</v>
      </c>
      <c r="D34" s="11">
        <f>L54</f>
        <v>0</v>
      </c>
      <c r="E34" s="11">
        <f>M54</f>
        <v>0</v>
      </c>
      <c r="F34" s="11">
        <f>N54</f>
        <v>0</v>
      </c>
      <c r="G34" s="150">
        <v>0</v>
      </c>
      <c r="I34" s="113" t="s">
        <v>104</v>
      </c>
      <c r="J34" s="105">
        <v>117084</v>
      </c>
      <c r="K34" s="119">
        <v>72919.41</v>
      </c>
      <c r="L34" s="128">
        <v>117084</v>
      </c>
      <c r="M34" s="128">
        <v>0</v>
      </c>
    </row>
    <row r="35" spans="1:13" s="1" customFormat="1" ht="13.5" thickBot="1">
      <c r="A35" s="68" t="s">
        <v>83</v>
      </c>
      <c r="B35" s="69">
        <f>B6+B20+B29</f>
        <v>86733012.16</v>
      </c>
      <c r="C35" s="69">
        <f>C6+C20+C29</f>
        <v>85277745.22</v>
      </c>
      <c r="D35" s="69">
        <f>D6+D20+D29</f>
        <v>86587522.4</v>
      </c>
      <c r="E35" s="69">
        <f>E6+E20+E29</f>
        <v>38725242.58</v>
      </c>
      <c r="F35" s="69">
        <f>F6+F20+F29</f>
        <v>0</v>
      </c>
      <c r="G35" s="142">
        <f aca="true" t="shared" si="5" ref="G35:G48">(E35+F35)/D35</f>
        <v>0.44723814132369716</v>
      </c>
      <c r="I35" s="113" t="s">
        <v>105</v>
      </c>
      <c r="J35" s="105">
        <v>75000</v>
      </c>
      <c r="K35" s="119">
        <v>109323.24</v>
      </c>
      <c r="L35" s="128">
        <v>75000</v>
      </c>
      <c r="M35" s="128">
        <v>13753.17</v>
      </c>
    </row>
    <row r="36" spans="1:13" ht="12.75">
      <c r="A36" s="74" t="s">
        <v>82</v>
      </c>
      <c r="B36" s="75">
        <f>J55</f>
        <v>500</v>
      </c>
      <c r="C36" s="75">
        <f>K55</f>
        <v>4590.63</v>
      </c>
      <c r="D36" s="75">
        <f>L55</f>
        <v>1223.65</v>
      </c>
      <c r="E36" s="75">
        <f>M55</f>
        <v>1496.98</v>
      </c>
      <c r="F36" s="75">
        <f>N55</f>
        <v>0</v>
      </c>
      <c r="G36" s="145">
        <f t="shared" si="5"/>
        <v>1.2233726964409757</v>
      </c>
      <c r="I36" s="113" t="s">
        <v>106</v>
      </c>
      <c r="J36" s="105">
        <v>901035</v>
      </c>
      <c r="K36" s="119">
        <v>-3219.43</v>
      </c>
      <c r="L36" s="128">
        <v>901035</v>
      </c>
      <c r="M36" s="128">
        <v>-2076.86</v>
      </c>
    </row>
    <row r="37" spans="1:13" ht="12.75">
      <c r="A37" s="72" t="s">
        <v>37</v>
      </c>
      <c r="B37" s="73">
        <f>B38+B42+B43+B44</f>
        <v>8071541.390000001</v>
      </c>
      <c r="C37" s="73">
        <f>C38+C42+C43+C44</f>
        <v>5580569.81</v>
      </c>
      <c r="D37" s="73">
        <f>D38+D42+D43+D44</f>
        <v>7470011</v>
      </c>
      <c r="E37" s="73">
        <f>E38+E42+E43+E44</f>
        <v>6432817.72</v>
      </c>
      <c r="F37" s="73">
        <f>F38+F42+F43+F44</f>
        <v>0</v>
      </c>
      <c r="G37" s="139">
        <f t="shared" si="5"/>
        <v>0.8611523758131012</v>
      </c>
      <c r="I37" s="113" t="s">
        <v>107</v>
      </c>
      <c r="J37" s="105">
        <v>481942</v>
      </c>
      <c r="K37" s="119">
        <v>878053.87</v>
      </c>
      <c r="L37" s="128">
        <v>481942</v>
      </c>
      <c r="M37" s="128">
        <v>16651.72</v>
      </c>
    </row>
    <row r="38" spans="1:13" ht="12.75">
      <c r="A38" s="8" t="s">
        <v>52</v>
      </c>
      <c r="B38" s="12">
        <f>B39+B40+B41</f>
        <v>4170000</v>
      </c>
      <c r="C38" s="12">
        <f>C39+C40+C41</f>
        <v>2204842.69</v>
      </c>
      <c r="D38" s="12">
        <f>D39+D40+D41</f>
        <v>4170000</v>
      </c>
      <c r="E38" s="12">
        <f>E39+E40+E41</f>
        <v>4483816.93</v>
      </c>
      <c r="F38" s="12">
        <f>F39+F40+F41</f>
        <v>0</v>
      </c>
      <c r="G38" s="146">
        <f t="shared" si="5"/>
        <v>1.0752558585131893</v>
      </c>
      <c r="I38" s="113" t="s">
        <v>108</v>
      </c>
      <c r="J38" s="105">
        <v>25000</v>
      </c>
      <c r="K38" s="119">
        <v>0</v>
      </c>
      <c r="L38" s="128">
        <v>25000</v>
      </c>
      <c r="M38" s="128">
        <v>0</v>
      </c>
    </row>
    <row r="39" spans="1:13" ht="12.75">
      <c r="A39" s="8" t="s">
        <v>53</v>
      </c>
      <c r="B39" s="12">
        <f aca="true" t="shared" si="6" ref="B39:F40">J57</f>
        <v>2500000</v>
      </c>
      <c r="C39" s="12">
        <f t="shared" si="6"/>
        <v>2050000</v>
      </c>
      <c r="D39" s="12">
        <f t="shared" si="6"/>
        <v>2500000</v>
      </c>
      <c r="E39" s="12">
        <f t="shared" si="6"/>
        <v>1864974.03</v>
      </c>
      <c r="F39" s="12">
        <f t="shared" si="6"/>
        <v>0</v>
      </c>
      <c r="G39" s="146">
        <f t="shared" si="5"/>
        <v>0.745989612</v>
      </c>
      <c r="I39" s="113" t="s">
        <v>109</v>
      </c>
      <c r="J39" s="105">
        <v>935000</v>
      </c>
      <c r="K39" s="119">
        <v>1232587.72</v>
      </c>
      <c r="L39" s="128">
        <v>935000</v>
      </c>
      <c r="M39" s="128">
        <v>22466.64</v>
      </c>
    </row>
    <row r="40" spans="1:13" ht="12.75">
      <c r="A40" s="8" t="s">
        <v>54</v>
      </c>
      <c r="B40" s="12">
        <f t="shared" si="6"/>
        <v>1620000</v>
      </c>
      <c r="C40" s="12">
        <f t="shared" si="6"/>
        <v>58875.44</v>
      </c>
      <c r="D40" s="12">
        <f t="shared" si="6"/>
        <v>1620000</v>
      </c>
      <c r="E40" s="12">
        <f t="shared" si="6"/>
        <v>2568842.9</v>
      </c>
      <c r="F40" s="12">
        <f t="shared" si="6"/>
        <v>0</v>
      </c>
      <c r="G40" s="146">
        <f t="shared" si="5"/>
        <v>1.5857054938271604</v>
      </c>
      <c r="I40" s="113" t="s">
        <v>110</v>
      </c>
      <c r="J40" s="105">
        <v>50000</v>
      </c>
      <c r="K40" s="119">
        <v>5000</v>
      </c>
      <c r="L40" s="128">
        <v>50000</v>
      </c>
      <c r="M40" s="128">
        <v>0</v>
      </c>
    </row>
    <row r="41" spans="1:13" ht="12.75">
      <c r="A41" s="8" t="s">
        <v>34</v>
      </c>
      <c r="B41" s="12">
        <f>J56+J59</f>
        <v>50000</v>
      </c>
      <c r="C41" s="12">
        <f>K56+K59</f>
        <v>95967.25</v>
      </c>
      <c r="D41" s="12">
        <f>L56+L59</f>
        <v>50000</v>
      </c>
      <c r="E41" s="12">
        <f>M56+M59</f>
        <v>50000</v>
      </c>
      <c r="F41" s="12">
        <f>N56+N59</f>
        <v>0</v>
      </c>
      <c r="G41" s="146">
        <f t="shared" si="5"/>
        <v>1</v>
      </c>
      <c r="I41" s="113" t="s">
        <v>139</v>
      </c>
      <c r="J41" s="105">
        <v>42000</v>
      </c>
      <c r="K41" s="119">
        <v>8000</v>
      </c>
      <c r="L41" s="128">
        <v>42000</v>
      </c>
      <c r="M41" s="128">
        <v>23000</v>
      </c>
    </row>
    <row r="42" spans="1:13" ht="14.25" customHeight="1">
      <c r="A42" s="8" t="s">
        <v>55</v>
      </c>
      <c r="B42" s="10">
        <f>J60+J62+J61+J63</f>
        <v>2119472.08</v>
      </c>
      <c r="C42" s="10">
        <f>K60+K62+K61+K63</f>
        <v>1365072.9000000001</v>
      </c>
      <c r="D42" s="10">
        <f>L60+L62+L61+L63</f>
        <v>1750000</v>
      </c>
      <c r="E42" s="10">
        <f>M60+M62+M61+M63</f>
        <v>1180149.2</v>
      </c>
      <c r="F42" s="10">
        <f>N60+N62+N61+N63</f>
        <v>0</v>
      </c>
      <c r="G42" s="146">
        <f t="shared" si="5"/>
        <v>0.6743709714285714</v>
      </c>
      <c r="I42" s="113" t="s">
        <v>111</v>
      </c>
      <c r="J42" s="105">
        <v>150000</v>
      </c>
      <c r="K42" s="119">
        <v>0</v>
      </c>
      <c r="L42" s="128">
        <v>150000</v>
      </c>
      <c r="M42" s="128">
        <v>100000</v>
      </c>
    </row>
    <row r="43" spans="1:13" ht="12.75">
      <c r="A43" s="8" t="s">
        <v>51</v>
      </c>
      <c r="B43" s="10">
        <f>J64+J65+J66+J67+J68+J70</f>
        <v>796950</v>
      </c>
      <c r="C43" s="10">
        <f>K64+K65+K66+K67+K68+K70</f>
        <v>1042864.85</v>
      </c>
      <c r="D43" s="10">
        <f>L64+L65+L66+L67+L68+L70</f>
        <v>635000</v>
      </c>
      <c r="E43" s="10">
        <f>M64+M65+M66+M67+M68+M70+M69</f>
        <v>324503.14</v>
      </c>
      <c r="F43" s="10">
        <f>N64+N65+N66+N67+N68+N70</f>
        <v>0</v>
      </c>
      <c r="G43" s="146">
        <f t="shared" si="5"/>
        <v>0.5110285669291339</v>
      </c>
      <c r="I43" s="113" t="s">
        <v>112</v>
      </c>
      <c r="J43" s="105">
        <v>31500</v>
      </c>
      <c r="K43" s="119">
        <v>27200</v>
      </c>
      <c r="L43" s="128">
        <v>31500</v>
      </c>
      <c r="M43" s="128">
        <v>0</v>
      </c>
    </row>
    <row r="44" spans="1:13" s="1" customFormat="1" ht="14.25" customHeight="1" thickBot="1">
      <c r="A44" s="9" t="s">
        <v>56</v>
      </c>
      <c r="B44" s="11">
        <f>J71+J73+J72</f>
        <v>985119.31</v>
      </c>
      <c r="C44" s="11">
        <f>K71+K73+K72</f>
        <v>967789.37</v>
      </c>
      <c r="D44" s="11">
        <f>L71+L73+L72</f>
        <v>915011</v>
      </c>
      <c r="E44" s="11">
        <f>M71+M73+M72</f>
        <v>444348.45</v>
      </c>
      <c r="F44" s="11">
        <f>N71+N73+N72</f>
        <v>0</v>
      </c>
      <c r="G44" s="147">
        <f t="shared" si="5"/>
        <v>0.48562088324621233</v>
      </c>
      <c r="I44" s="113" t="s">
        <v>113</v>
      </c>
      <c r="J44" s="105">
        <v>231700</v>
      </c>
      <c r="K44" s="119">
        <v>85833.33</v>
      </c>
      <c r="L44" s="128">
        <v>231700</v>
      </c>
      <c r="M44" s="128">
        <v>28437.54</v>
      </c>
    </row>
    <row r="45" spans="1:13" s="1" customFormat="1" ht="13.5" thickBot="1">
      <c r="A45" s="68" t="s">
        <v>84</v>
      </c>
      <c r="B45" s="69">
        <f>B36+B37</f>
        <v>8072041.390000001</v>
      </c>
      <c r="C45" s="69">
        <f>C36+C37</f>
        <v>5585160.4399999995</v>
      </c>
      <c r="D45" s="69">
        <f>D36+D37</f>
        <v>7471234.65</v>
      </c>
      <c r="E45" s="69">
        <f>E36+E37</f>
        <v>6434314.7</v>
      </c>
      <c r="F45" s="69">
        <f>F36+F37</f>
        <v>0</v>
      </c>
      <c r="G45" s="148">
        <f t="shared" si="5"/>
        <v>0.8612117007996797</v>
      </c>
      <c r="I45" s="113" t="s">
        <v>140</v>
      </c>
      <c r="J45" s="105">
        <v>243400</v>
      </c>
      <c r="K45" s="119">
        <v>220150.56</v>
      </c>
      <c r="L45" s="128">
        <v>243400</v>
      </c>
      <c r="M45" s="128">
        <v>29194.75</v>
      </c>
    </row>
    <row r="46" spans="1:13" ht="12.75">
      <c r="A46" s="74" t="s">
        <v>20</v>
      </c>
      <c r="B46" s="76">
        <f>SUM(B47:B48)</f>
        <v>12362517.309999999</v>
      </c>
      <c r="C46" s="76">
        <f>SUM(C47:C48)</f>
        <v>111778.32</v>
      </c>
      <c r="D46" s="76">
        <f>SUM(D47:D48)</f>
        <v>10148715.59</v>
      </c>
      <c r="E46" s="76">
        <f>SUM(E47:E48)</f>
        <v>20637.41</v>
      </c>
      <c r="F46" s="76">
        <f>SUM(F47:F48)</f>
        <v>9943715.59</v>
      </c>
      <c r="G46" s="141">
        <f t="shared" si="5"/>
        <v>0.9818338992392632</v>
      </c>
      <c r="I46" s="113" t="s">
        <v>114</v>
      </c>
      <c r="J46" s="105">
        <v>40000</v>
      </c>
      <c r="K46" s="119">
        <v>14247.08</v>
      </c>
      <c r="L46" s="128">
        <v>40000</v>
      </c>
      <c r="M46" s="128">
        <v>6008.95</v>
      </c>
    </row>
    <row r="47" spans="1:13" ht="12.75">
      <c r="A47" s="8" t="s">
        <v>57</v>
      </c>
      <c r="B47" s="10">
        <f>J74+J76+J75</f>
        <v>205000</v>
      </c>
      <c r="C47" s="10">
        <f>K74+K76+K75</f>
        <v>111778.32</v>
      </c>
      <c r="D47" s="10">
        <f>L74+L76+L75</f>
        <v>205000</v>
      </c>
      <c r="E47" s="10">
        <f>M74+M76+M75</f>
        <v>20637.41</v>
      </c>
      <c r="F47" s="10">
        <f>N74+N76+N75</f>
        <v>0</v>
      </c>
      <c r="G47" s="138">
        <f t="shared" si="5"/>
        <v>0.10067029268292683</v>
      </c>
      <c r="I47" s="120" t="s">
        <v>115</v>
      </c>
      <c r="J47" s="120">
        <v>0</v>
      </c>
      <c r="K47" s="120">
        <v>5075</v>
      </c>
      <c r="L47" s="128"/>
      <c r="M47" s="128"/>
    </row>
    <row r="48" spans="1:13" s="1" customFormat="1" ht="12.75">
      <c r="A48" s="8" t="s">
        <v>90</v>
      </c>
      <c r="B48" s="10">
        <f>J77+J78</f>
        <v>12157517.309999999</v>
      </c>
      <c r="C48" s="10">
        <f>K77+K78</f>
        <v>0</v>
      </c>
      <c r="D48" s="10">
        <f>L77+L78</f>
        <v>9943715.59</v>
      </c>
      <c r="E48" s="10">
        <f>M77+M78</f>
        <v>0</v>
      </c>
      <c r="F48" s="10">
        <f>D48</f>
        <v>9943715.59</v>
      </c>
      <c r="G48" s="138">
        <f t="shared" si="5"/>
        <v>1</v>
      </c>
      <c r="I48" s="113" t="s">
        <v>141</v>
      </c>
      <c r="J48" s="105">
        <v>150000</v>
      </c>
      <c r="K48" s="119">
        <v>111590.37</v>
      </c>
      <c r="L48" s="128">
        <v>150000</v>
      </c>
      <c r="M48" s="128">
        <v>6094.14</v>
      </c>
    </row>
    <row r="49" spans="1:13" ht="12.75">
      <c r="A49" s="72" t="s">
        <v>21</v>
      </c>
      <c r="B49" s="73">
        <f aca="true" t="shared" si="7" ref="B49:G49">SUM(B50)</f>
        <v>1272057</v>
      </c>
      <c r="C49" s="73">
        <f t="shared" si="7"/>
        <v>1444275.01</v>
      </c>
      <c r="D49" s="73">
        <f t="shared" si="7"/>
        <v>0</v>
      </c>
      <c r="E49" s="73">
        <f t="shared" si="7"/>
        <v>1176654.1400000001</v>
      </c>
      <c r="F49" s="73">
        <f t="shared" si="7"/>
        <v>0</v>
      </c>
      <c r="G49" s="138">
        <f t="shared" si="7"/>
        <v>0</v>
      </c>
      <c r="I49" s="113" t="s">
        <v>116</v>
      </c>
      <c r="J49" s="105">
        <v>170000</v>
      </c>
      <c r="K49" s="119">
        <v>0</v>
      </c>
      <c r="L49" s="128">
        <v>170000</v>
      </c>
      <c r="M49" s="128">
        <v>0</v>
      </c>
    </row>
    <row r="50" spans="1:13" s="1" customFormat="1" ht="14.25" customHeight="1" thickBot="1">
      <c r="A50" s="9" t="s">
        <v>58</v>
      </c>
      <c r="B50" s="11">
        <f>J79+J80+J81</f>
        <v>1272057</v>
      </c>
      <c r="C50" s="11">
        <f>K79+K80+K81</f>
        <v>1444275.01</v>
      </c>
      <c r="D50" s="11">
        <f>L79+L80+L81</f>
        <v>0</v>
      </c>
      <c r="E50" s="11">
        <f>M79+M80+M81</f>
        <v>1176654.1400000001</v>
      </c>
      <c r="F50" s="11">
        <f>N79+N80+N81</f>
        <v>0</v>
      </c>
      <c r="G50" s="140">
        <v>0</v>
      </c>
      <c r="I50" s="113" t="s">
        <v>142</v>
      </c>
      <c r="J50" s="105">
        <v>0</v>
      </c>
      <c r="K50" s="119">
        <v>15434.67</v>
      </c>
      <c r="L50" s="128">
        <v>0</v>
      </c>
      <c r="M50" s="128">
        <v>3131.1</v>
      </c>
    </row>
    <row r="51" spans="1:13" ht="13.5" thickBot="1">
      <c r="A51" s="68" t="s">
        <v>85</v>
      </c>
      <c r="B51" s="69">
        <f aca="true" t="shared" si="8" ref="B51:G51">B46+B49</f>
        <v>13634574.309999999</v>
      </c>
      <c r="C51" s="69">
        <f t="shared" si="8"/>
        <v>1556053.33</v>
      </c>
      <c r="D51" s="69">
        <f t="shared" si="8"/>
        <v>10148715.59</v>
      </c>
      <c r="E51" s="69">
        <f t="shared" si="8"/>
        <v>1197291.55</v>
      </c>
      <c r="F51" s="69">
        <f t="shared" si="8"/>
        <v>9943715.59</v>
      </c>
      <c r="G51" s="142">
        <f t="shared" si="8"/>
        <v>0.9818338992392632</v>
      </c>
      <c r="I51" s="113" t="s">
        <v>143</v>
      </c>
      <c r="J51" s="105">
        <v>0</v>
      </c>
      <c r="K51" s="119">
        <v>13223.04</v>
      </c>
      <c r="L51" s="128">
        <v>0</v>
      </c>
      <c r="M51" s="128">
        <v>2754.8</v>
      </c>
    </row>
    <row r="52" spans="1:13" ht="13.5" thickBot="1">
      <c r="A52" s="66" t="s">
        <v>80</v>
      </c>
      <c r="B52" s="67">
        <f>B35+B45+B51</f>
        <v>108439627.86</v>
      </c>
      <c r="C52" s="67">
        <f>C35+C45+C51</f>
        <v>92418958.99</v>
      </c>
      <c r="D52" s="67">
        <f>D35+D45+D51</f>
        <v>104207472.64000002</v>
      </c>
      <c r="E52" s="67">
        <f>E35+E45+E51</f>
        <v>46356848.83</v>
      </c>
      <c r="F52" s="67">
        <f>F35+F45+F51</f>
        <v>9943715.59</v>
      </c>
      <c r="G52" s="143">
        <f>(E52+F52)/D52</f>
        <v>0.5402737730191246</v>
      </c>
      <c r="I52" s="113" t="s">
        <v>144</v>
      </c>
      <c r="J52" s="105">
        <v>0</v>
      </c>
      <c r="K52" s="119">
        <v>2400</v>
      </c>
      <c r="L52" s="128">
        <v>0</v>
      </c>
      <c r="M52" s="128">
        <v>600</v>
      </c>
    </row>
    <row r="53" spans="9:13" ht="12.75">
      <c r="I53" s="113" t="s">
        <v>145</v>
      </c>
      <c r="J53" s="105">
        <v>0</v>
      </c>
      <c r="K53" s="119">
        <v>104199.96</v>
      </c>
      <c r="L53" s="128">
        <v>0</v>
      </c>
      <c r="M53" s="128">
        <v>20520.83</v>
      </c>
    </row>
    <row r="54" spans="9:13" ht="12.75">
      <c r="I54" s="113" t="s">
        <v>117</v>
      </c>
      <c r="J54" s="105">
        <v>0</v>
      </c>
      <c r="K54" s="119">
        <v>100</v>
      </c>
      <c r="L54" s="128"/>
      <c r="M54" s="128"/>
    </row>
    <row r="55" spans="9:13" ht="12.75">
      <c r="I55" s="113" t="s">
        <v>118</v>
      </c>
      <c r="J55" s="105">
        <v>500</v>
      </c>
      <c r="K55" s="119">
        <v>4590.63</v>
      </c>
      <c r="L55" s="128">
        <v>1223.65</v>
      </c>
      <c r="M55" s="128">
        <v>1496.98</v>
      </c>
    </row>
    <row r="56" spans="9:13" ht="12.75">
      <c r="I56" s="113" t="s">
        <v>146</v>
      </c>
      <c r="J56" s="105">
        <v>50000</v>
      </c>
      <c r="K56" s="119">
        <v>87874.58</v>
      </c>
      <c r="L56" s="128">
        <v>50000</v>
      </c>
      <c r="M56" s="128">
        <v>50000</v>
      </c>
    </row>
    <row r="57" spans="9:13" ht="12.75">
      <c r="I57" s="113" t="s">
        <v>147</v>
      </c>
      <c r="J57" s="105">
        <v>2500000</v>
      </c>
      <c r="K57" s="119">
        <v>2050000</v>
      </c>
      <c r="L57" s="128">
        <v>2500000</v>
      </c>
      <c r="M57" s="128">
        <v>1864974.03</v>
      </c>
    </row>
    <row r="58" spans="9:13" ht="12.75">
      <c r="I58" s="113" t="s">
        <v>148</v>
      </c>
      <c r="J58" s="105">
        <v>1620000</v>
      </c>
      <c r="K58" s="119">
        <v>58875.44</v>
      </c>
      <c r="L58" s="128">
        <v>1620000</v>
      </c>
      <c r="M58" s="128">
        <v>2568842.9</v>
      </c>
    </row>
    <row r="59" spans="9:13" ht="12.75">
      <c r="I59" s="113" t="s">
        <v>149</v>
      </c>
      <c r="J59" s="105">
        <v>0</v>
      </c>
      <c r="K59" s="119">
        <v>8092.67</v>
      </c>
      <c r="L59" s="128"/>
      <c r="M59" s="128"/>
    </row>
    <row r="60" spans="9:13" ht="12.75">
      <c r="I60" s="113" t="s">
        <v>150</v>
      </c>
      <c r="J60" s="105">
        <v>50000</v>
      </c>
      <c r="K60" s="119">
        <v>-5327.05</v>
      </c>
      <c r="L60" s="128">
        <v>50000</v>
      </c>
      <c r="M60" s="128">
        <v>0</v>
      </c>
    </row>
    <row r="61" spans="9:13" ht="12.75">
      <c r="I61" s="120" t="s">
        <v>167</v>
      </c>
      <c r="J61" s="120">
        <v>53542</v>
      </c>
      <c r="K61" s="120">
        <v>53541.61</v>
      </c>
      <c r="L61" s="128"/>
      <c r="M61" s="128"/>
    </row>
    <row r="62" spans="9:13" ht="12.75">
      <c r="I62" s="113" t="s">
        <v>151</v>
      </c>
      <c r="J62" s="105">
        <v>2015930.08</v>
      </c>
      <c r="K62" s="119">
        <v>1310858.34</v>
      </c>
      <c r="L62" s="128">
        <v>1700000</v>
      </c>
      <c r="M62" s="128">
        <v>1184259.2</v>
      </c>
    </row>
    <row r="63" spans="9:13" ht="12.75">
      <c r="I63" s="113" t="s">
        <v>152</v>
      </c>
      <c r="J63" s="105">
        <v>0</v>
      </c>
      <c r="K63" s="119">
        <v>6000</v>
      </c>
      <c r="L63" s="128">
        <v>0</v>
      </c>
      <c r="M63" s="128">
        <v>-4110</v>
      </c>
    </row>
    <row r="64" spans="9:13" ht="12.75">
      <c r="I64" s="113" t="s">
        <v>153</v>
      </c>
      <c r="J64" s="105">
        <v>90000</v>
      </c>
      <c r="K64" s="119">
        <v>203263</v>
      </c>
      <c r="L64" s="128">
        <v>90000</v>
      </c>
      <c r="M64" s="128">
        <v>0</v>
      </c>
    </row>
    <row r="65" spans="9:13" ht="12.75">
      <c r="I65" s="113" t="s">
        <v>154</v>
      </c>
      <c r="J65" s="105">
        <v>140000</v>
      </c>
      <c r="K65" s="119">
        <v>90857.59</v>
      </c>
      <c r="L65" s="128">
        <v>140000</v>
      </c>
      <c r="M65" s="128">
        <v>5801.2</v>
      </c>
    </row>
    <row r="66" spans="9:13" ht="12.75">
      <c r="I66" s="113" t="s">
        <v>155</v>
      </c>
      <c r="J66" s="105">
        <v>65000</v>
      </c>
      <c r="K66" s="119">
        <v>0</v>
      </c>
      <c r="L66" s="128">
        <v>65000</v>
      </c>
      <c r="M66" s="128">
        <v>10000</v>
      </c>
    </row>
    <row r="67" spans="9:13" ht="12.75">
      <c r="I67" s="113" t="s">
        <v>156</v>
      </c>
      <c r="J67" s="105">
        <v>0</v>
      </c>
      <c r="K67" s="119">
        <v>11501.4</v>
      </c>
      <c r="L67" s="128"/>
      <c r="M67" s="128"/>
    </row>
    <row r="68" spans="9:13" ht="12.75">
      <c r="I68" s="113" t="s">
        <v>157</v>
      </c>
      <c r="J68" s="105">
        <v>211950</v>
      </c>
      <c r="K68" s="119">
        <v>679400.65</v>
      </c>
      <c r="L68" s="128">
        <v>50000</v>
      </c>
      <c r="M68" s="128">
        <v>2974.08</v>
      </c>
    </row>
    <row r="69" spans="9:13" ht="12.75">
      <c r="I69" s="113" t="s">
        <v>275</v>
      </c>
      <c r="J69" s="110"/>
      <c r="K69" s="119"/>
      <c r="L69" s="128">
        <v>0</v>
      </c>
      <c r="M69" s="128">
        <v>233200</v>
      </c>
    </row>
    <row r="70" spans="9:13" ht="12.75">
      <c r="I70" s="113" t="s">
        <v>158</v>
      </c>
      <c r="J70" s="105">
        <v>290000</v>
      </c>
      <c r="K70" s="119">
        <v>57842.21</v>
      </c>
      <c r="L70" s="128">
        <v>290000</v>
      </c>
      <c r="M70" s="128">
        <v>72527.86</v>
      </c>
    </row>
    <row r="71" spans="9:13" ht="12.75">
      <c r="I71" s="113" t="s">
        <v>159</v>
      </c>
      <c r="J71" s="105">
        <v>436911</v>
      </c>
      <c r="K71" s="119">
        <v>0</v>
      </c>
      <c r="L71" s="128">
        <v>436911</v>
      </c>
      <c r="M71" s="128">
        <v>0</v>
      </c>
    </row>
    <row r="72" spans="9:13" ht="12.75">
      <c r="I72" s="120" t="s">
        <v>168</v>
      </c>
      <c r="J72" s="120">
        <v>133100</v>
      </c>
      <c r="K72" s="120">
        <v>133076.14</v>
      </c>
      <c r="L72" s="128">
        <v>133100</v>
      </c>
      <c r="M72" s="128">
        <v>0</v>
      </c>
    </row>
    <row r="73" spans="9:13" ht="12.75">
      <c r="I73" s="113" t="s">
        <v>160</v>
      </c>
      <c r="J73" s="105">
        <v>415108.31</v>
      </c>
      <c r="K73" s="119">
        <v>834713.23</v>
      </c>
      <c r="L73" s="128">
        <v>345000</v>
      </c>
      <c r="M73" s="128">
        <v>444348.45</v>
      </c>
    </row>
    <row r="74" spans="9:13" ht="12.75">
      <c r="I74" s="113" t="s">
        <v>161</v>
      </c>
      <c r="J74" s="105">
        <v>45000</v>
      </c>
      <c r="K74" s="119">
        <v>102340.82</v>
      </c>
      <c r="L74" s="128">
        <v>45000</v>
      </c>
      <c r="M74" s="128">
        <v>20637.41</v>
      </c>
    </row>
    <row r="75" spans="9:13" ht="12.75">
      <c r="I75" s="113" t="s">
        <v>162</v>
      </c>
      <c r="J75" s="105">
        <v>150000</v>
      </c>
      <c r="K75" s="119">
        <v>3437.5</v>
      </c>
      <c r="L75" s="128">
        <v>150000</v>
      </c>
      <c r="M75" s="128">
        <v>0</v>
      </c>
    </row>
    <row r="76" spans="9:13" ht="12.75">
      <c r="I76" s="113" t="s">
        <v>163</v>
      </c>
      <c r="J76" s="105">
        <v>10000</v>
      </c>
      <c r="K76" s="119">
        <v>6000</v>
      </c>
      <c r="L76" s="128">
        <v>10000</v>
      </c>
      <c r="M76" s="128">
        <v>0</v>
      </c>
    </row>
    <row r="77" spans="9:13" ht="12.75">
      <c r="I77" s="113" t="s">
        <v>164</v>
      </c>
      <c r="J77" s="105">
        <v>5816172.64</v>
      </c>
      <c r="K77" s="119">
        <v>0</v>
      </c>
      <c r="L77" s="128">
        <v>5653105.62</v>
      </c>
      <c r="M77" s="128">
        <v>0</v>
      </c>
    </row>
    <row r="78" spans="9:13" ht="12.75">
      <c r="I78" s="113" t="s">
        <v>165</v>
      </c>
      <c r="J78" s="105">
        <v>6341344.67</v>
      </c>
      <c r="K78" s="119">
        <v>0</v>
      </c>
      <c r="L78" s="128">
        <v>4290609.97</v>
      </c>
      <c r="M78" s="128">
        <v>0</v>
      </c>
    </row>
    <row r="79" spans="9:13" ht="12.75">
      <c r="I79" s="113" t="s">
        <v>166</v>
      </c>
      <c r="J79" s="105">
        <v>515581</v>
      </c>
      <c r="K79" s="119">
        <v>687798.9</v>
      </c>
      <c r="L79" s="128">
        <v>0</v>
      </c>
      <c r="M79" s="128">
        <v>-7008.6</v>
      </c>
    </row>
    <row r="80" spans="9:13" ht="12.75">
      <c r="I80" s="121" t="s">
        <v>169</v>
      </c>
      <c r="J80" s="106">
        <v>351467</v>
      </c>
      <c r="K80" s="122">
        <v>351467.24</v>
      </c>
      <c r="L80" s="128">
        <v>0</v>
      </c>
      <c r="M80" s="128">
        <v>591831.37</v>
      </c>
    </row>
    <row r="81" spans="9:13" ht="12.75">
      <c r="I81" s="123" t="s">
        <v>170</v>
      </c>
      <c r="J81" s="123">
        <v>405009</v>
      </c>
      <c r="K81" s="123">
        <v>405008.87</v>
      </c>
      <c r="L81" s="128">
        <v>0</v>
      </c>
      <c r="M81" s="128">
        <v>591831.37</v>
      </c>
    </row>
    <row r="82" spans="9:13" ht="12.75">
      <c r="I82" s="123" t="s">
        <v>119</v>
      </c>
      <c r="J82" s="123">
        <v>108439627.86</v>
      </c>
      <c r="K82" s="123">
        <v>92418958.99</v>
      </c>
      <c r="L82" s="129">
        <f>SUM(L8:L81)</f>
        <v>104207472.64000002</v>
      </c>
      <c r="M82" s="129">
        <f>SUM(M8:M81)</f>
        <v>46356848.82999999</v>
      </c>
    </row>
    <row r="85" spans="9:20" ht="15">
      <c r="I85" s="130" t="s">
        <v>267</v>
      </c>
      <c r="J85" s="130" t="s">
        <v>94</v>
      </c>
      <c r="K85" s="130" t="s">
        <v>95</v>
      </c>
      <c r="L85" s="134"/>
      <c r="M85" s="134"/>
      <c r="N85" s="134"/>
      <c r="O85" s="134"/>
      <c r="P85" s="134"/>
      <c r="Q85" s="134"/>
      <c r="R85" s="134"/>
      <c r="S85" s="134"/>
      <c r="T85" s="134"/>
    </row>
    <row r="86" spans="9:20" ht="15">
      <c r="I86" s="130" t="s">
        <v>268</v>
      </c>
      <c r="J86" s="131">
        <v>18896671.4</v>
      </c>
      <c r="K86" s="131">
        <v>6512289.92</v>
      </c>
      <c r="L86" s="134"/>
      <c r="M86" s="134"/>
      <c r="N86" s="134"/>
      <c r="O86" s="134"/>
      <c r="P86" s="134"/>
      <c r="Q86" s="134"/>
      <c r="R86" s="134"/>
      <c r="S86" s="134"/>
      <c r="T86" s="134"/>
    </row>
    <row r="87" spans="9:20" ht="15">
      <c r="I87" s="130" t="s">
        <v>269</v>
      </c>
      <c r="J87" s="131">
        <v>67330851</v>
      </c>
      <c r="K87" s="131">
        <v>32173842.84</v>
      </c>
      <c r="L87" s="134"/>
      <c r="M87" s="134"/>
      <c r="N87" s="134"/>
      <c r="O87" s="134"/>
      <c r="P87" s="134"/>
      <c r="Q87" s="134"/>
      <c r="R87" s="134"/>
      <c r="S87" s="134"/>
      <c r="T87" s="134"/>
    </row>
    <row r="88" spans="9:20" ht="15">
      <c r="I88" s="130" t="s">
        <v>270</v>
      </c>
      <c r="J88" s="131">
        <v>360000</v>
      </c>
      <c r="K88" s="131">
        <v>39109.82</v>
      </c>
      <c r="L88" s="134"/>
      <c r="M88" s="134"/>
      <c r="N88" s="134"/>
      <c r="O88" s="134"/>
      <c r="P88" s="134"/>
      <c r="Q88" s="134"/>
      <c r="R88" s="134"/>
      <c r="S88" s="134"/>
      <c r="T88" s="134"/>
    </row>
    <row r="89" spans="9:20" ht="15">
      <c r="I89" s="130" t="s">
        <v>271</v>
      </c>
      <c r="J89" s="131">
        <v>1223.65</v>
      </c>
      <c r="K89" s="131">
        <v>1496.98</v>
      </c>
      <c r="L89" s="134"/>
      <c r="M89" s="134"/>
      <c r="N89" s="134"/>
      <c r="O89" s="134"/>
      <c r="P89" s="134"/>
      <c r="Q89" s="134"/>
      <c r="R89" s="134"/>
      <c r="S89" s="134"/>
      <c r="T89" s="134"/>
    </row>
    <row r="90" spans="9:20" ht="15">
      <c r="I90" s="130" t="s">
        <v>272</v>
      </c>
      <c r="J90" s="131">
        <v>7470011</v>
      </c>
      <c r="K90" s="131">
        <v>6432817.72</v>
      </c>
      <c r="L90" s="134"/>
      <c r="M90" s="134"/>
      <c r="N90" s="134"/>
      <c r="O90" s="134"/>
      <c r="P90" s="134"/>
      <c r="Q90" s="134"/>
      <c r="R90" s="134"/>
      <c r="S90" s="134"/>
      <c r="T90" s="134"/>
    </row>
    <row r="91" spans="9:20" ht="15">
      <c r="I91" s="130" t="s">
        <v>273</v>
      </c>
      <c r="J91" s="131">
        <v>10148715.59</v>
      </c>
      <c r="K91" s="131">
        <v>20637.41</v>
      </c>
      <c r="L91" s="134"/>
      <c r="M91" s="134"/>
      <c r="N91" s="134"/>
      <c r="O91" s="134"/>
      <c r="P91" s="134"/>
      <c r="Q91" s="134"/>
      <c r="R91" s="134"/>
      <c r="S91" s="134"/>
      <c r="T91" s="134"/>
    </row>
    <row r="92" spans="9:20" ht="15">
      <c r="I92" s="130" t="s">
        <v>274</v>
      </c>
      <c r="J92" s="131">
        <v>0</v>
      </c>
      <c r="K92" s="131">
        <v>1176654.14</v>
      </c>
      <c r="L92" s="134"/>
      <c r="M92" s="134"/>
      <c r="N92" s="134"/>
      <c r="O92" s="134"/>
      <c r="P92" s="134"/>
      <c r="Q92" s="134"/>
      <c r="R92" s="134"/>
      <c r="S92" s="134"/>
      <c r="T92" s="134"/>
    </row>
    <row r="93" spans="9:20" ht="15">
      <c r="I93" s="132" t="s">
        <v>119</v>
      </c>
      <c r="J93" s="133">
        <v>104207472.64</v>
      </c>
      <c r="K93" s="133">
        <v>46356848.83</v>
      </c>
      <c r="L93" s="134"/>
      <c r="M93" s="134"/>
      <c r="N93" s="134"/>
      <c r="O93" s="134"/>
      <c r="P93" s="134"/>
      <c r="Q93" s="134"/>
      <c r="R93" s="134"/>
      <c r="S93" s="134"/>
      <c r="T93" s="134"/>
    </row>
    <row r="94" spans="12:20" ht="15">
      <c r="L94" s="134"/>
      <c r="M94" s="134"/>
      <c r="N94" s="134"/>
      <c r="O94" s="134"/>
      <c r="P94" s="134"/>
      <c r="Q94" s="134"/>
      <c r="R94" s="134"/>
      <c r="S94" s="134"/>
      <c r="T94" s="134"/>
    </row>
    <row r="95" spans="12:20" ht="15">
      <c r="L95" s="134"/>
      <c r="M95" s="134"/>
      <c r="N95" s="134"/>
      <c r="O95" s="134"/>
      <c r="P95" s="134"/>
      <c r="Q95" s="134"/>
      <c r="R95" s="134"/>
      <c r="S95" s="134"/>
      <c r="T95" s="134"/>
    </row>
  </sheetData>
  <sheetProtection/>
  <mergeCells count="1">
    <mergeCell ref="A3:G3"/>
  </mergeCells>
  <printOptions/>
  <pageMargins left="0.2362204724409449" right="0.2362204724409449" top="0.9448818897637796" bottom="1.141732283464567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9"/>
  <sheetViews>
    <sheetView tabSelected="1" zoomScalePageLayoutView="0" workbookViewId="0" topLeftCell="A1">
      <selection activeCell="V95" sqref="V95"/>
    </sheetView>
  </sheetViews>
  <sheetFormatPr defaultColWidth="11.421875" defaultRowHeight="12.75"/>
  <cols>
    <col min="1" max="1" width="31.00390625" style="0" customWidth="1"/>
    <col min="2" max="2" width="14.57421875" style="0" customWidth="1"/>
    <col min="3" max="3" width="15.28125" style="0" customWidth="1"/>
    <col min="4" max="6" width="14.57421875" style="0" customWidth="1"/>
    <col min="7" max="7" width="12.57421875" style="0" customWidth="1"/>
    <col min="8" max="8" width="13.28125" style="0" customWidth="1"/>
    <col min="9" max="10" width="8.00390625" style="0" bestFit="1" customWidth="1"/>
    <col min="11" max="11" width="8.00390625" style="0" customWidth="1"/>
    <col min="12" max="12" width="52.28125" style="0" hidden="1" customWidth="1"/>
    <col min="13" max="13" width="16.57421875" style="0" hidden="1" customWidth="1"/>
    <col min="14" max="14" width="20.00390625" style="0" hidden="1" customWidth="1"/>
    <col min="15" max="15" width="22.421875" style="0" hidden="1" customWidth="1"/>
    <col min="16" max="16" width="20.8515625" style="0" hidden="1" customWidth="1"/>
    <col min="17" max="17" width="18.7109375" style="0" hidden="1" customWidth="1"/>
  </cols>
  <sheetData>
    <row r="1" ht="9" customHeight="1"/>
    <row r="2" ht="8.25" customHeight="1"/>
    <row r="3" spans="1:11" ht="15.75">
      <c r="A3" s="156" t="s">
        <v>282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ht="12" customHeight="1" thickBot="1"/>
    <row r="5" spans="1:18" s="90" customFormat="1" ht="33" customHeight="1" thickTop="1">
      <c r="A5" s="162" t="s">
        <v>0</v>
      </c>
      <c r="B5" s="160" t="s">
        <v>251</v>
      </c>
      <c r="C5" s="160" t="s">
        <v>252</v>
      </c>
      <c r="D5" s="160" t="s">
        <v>253</v>
      </c>
      <c r="E5" s="160" t="s">
        <v>254</v>
      </c>
      <c r="F5" s="160" t="s">
        <v>255</v>
      </c>
      <c r="G5" s="160" t="s">
        <v>64</v>
      </c>
      <c r="H5" s="160" t="s">
        <v>87</v>
      </c>
      <c r="I5" s="157" t="s">
        <v>1</v>
      </c>
      <c r="J5" s="158"/>
      <c r="K5" s="159"/>
      <c r="M5" s="90">
        <v>2019</v>
      </c>
      <c r="N5" s="90">
        <v>2019</v>
      </c>
      <c r="O5" s="90">
        <v>2020</v>
      </c>
      <c r="P5" s="115">
        <v>2020</v>
      </c>
      <c r="Q5" s="115">
        <v>2020</v>
      </c>
      <c r="R5"/>
    </row>
    <row r="6" spans="1:17" s="90" customFormat="1" ht="15.75" customHeight="1" thickBot="1">
      <c r="A6" s="163"/>
      <c r="B6" s="161"/>
      <c r="C6" s="161"/>
      <c r="D6" s="161"/>
      <c r="E6" s="161"/>
      <c r="F6" s="161"/>
      <c r="G6" s="161"/>
      <c r="H6" s="161"/>
      <c r="I6" s="52" t="s">
        <v>59</v>
      </c>
      <c r="J6" s="52" t="s">
        <v>60</v>
      </c>
      <c r="K6" s="53" t="s">
        <v>61</v>
      </c>
      <c r="L6" s="108" t="s">
        <v>176</v>
      </c>
      <c r="M6" s="108" t="s">
        <v>177</v>
      </c>
      <c r="N6" s="107" t="s">
        <v>178</v>
      </c>
      <c r="O6" s="101" t="s">
        <v>177</v>
      </c>
      <c r="P6" s="101" t="s">
        <v>178</v>
      </c>
      <c r="Q6" s="101" t="s">
        <v>179</v>
      </c>
    </row>
    <row r="7" spans="1:21" s="1" customFormat="1" ht="18.75" customHeight="1" thickTop="1">
      <c r="A7" s="78" t="s">
        <v>2</v>
      </c>
      <c r="B7" s="79">
        <f>SUM(B8:B15)</f>
        <v>61111180</v>
      </c>
      <c r="C7" s="79">
        <f>SUM(C8:C15)</f>
        <v>59980259.41999999</v>
      </c>
      <c r="D7" s="79">
        <f>SUM(D8:D15)</f>
        <v>61111180</v>
      </c>
      <c r="E7" s="79">
        <f>SUM(E8:E15)</f>
        <v>28839299.069999997</v>
      </c>
      <c r="F7" s="79">
        <f>SUM(F8:F15)</f>
        <v>28839299.069999997</v>
      </c>
      <c r="G7" s="79">
        <f>SUM(G9:G15)</f>
        <v>1300000</v>
      </c>
      <c r="H7" s="79">
        <f>SUM(H8:H15)</f>
        <v>30139299.069999997</v>
      </c>
      <c r="I7" s="80">
        <f>E7/D7</f>
        <v>0.4719152709864217</v>
      </c>
      <c r="J7" s="80">
        <f>F7/D7</f>
        <v>0.4719152709864217</v>
      </c>
      <c r="K7" s="81">
        <f>H7/D7</f>
        <v>0.49318797427901073</v>
      </c>
      <c r="L7" s="112" t="s">
        <v>250</v>
      </c>
      <c r="M7" s="112">
        <v>15588</v>
      </c>
      <c r="N7" s="112">
        <v>10111.43</v>
      </c>
      <c r="O7" s="100">
        <v>15588</v>
      </c>
      <c r="P7" s="100">
        <v>11425.78</v>
      </c>
      <c r="Q7" s="100">
        <v>11425.78</v>
      </c>
      <c r="R7"/>
      <c r="S7"/>
      <c r="T7"/>
      <c r="U7"/>
    </row>
    <row r="8" spans="1:21" s="1" customFormat="1" ht="13.5" customHeight="1">
      <c r="A8" s="154" t="s">
        <v>245</v>
      </c>
      <c r="B8" s="116">
        <f>M7+M8</f>
        <v>58012</v>
      </c>
      <c r="C8" s="116">
        <f>N7+N8</f>
        <v>37655.130000000005</v>
      </c>
      <c r="D8" s="116">
        <f>O7+O8</f>
        <v>58012</v>
      </c>
      <c r="E8" s="116">
        <f>P7+P8</f>
        <v>33120.82</v>
      </c>
      <c r="F8" s="116">
        <f>Q7+Q8</f>
        <v>33120.82</v>
      </c>
      <c r="G8" s="111"/>
      <c r="H8" s="10">
        <f>SUM(F8:G8)</f>
        <v>33120.82</v>
      </c>
      <c r="I8" s="13">
        <f>E8/D8</f>
        <v>0.5709304971385231</v>
      </c>
      <c r="J8" s="13">
        <f>F8/D8</f>
        <v>0.5709304971385231</v>
      </c>
      <c r="K8" s="14">
        <f>H8/D8</f>
        <v>0.5709304971385231</v>
      </c>
      <c r="L8" s="112" t="s">
        <v>249</v>
      </c>
      <c r="M8" s="112">
        <v>42424</v>
      </c>
      <c r="N8" s="112">
        <v>27543.7</v>
      </c>
      <c r="O8" s="100">
        <v>42424</v>
      </c>
      <c r="P8" s="100">
        <v>21695.04</v>
      </c>
      <c r="Q8" s="100">
        <v>21695.04</v>
      </c>
      <c r="R8"/>
      <c r="S8"/>
      <c r="T8"/>
      <c r="U8"/>
    </row>
    <row r="9" spans="1:17" ht="12.75">
      <c r="A9" s="4" t="s">
        <v>3</v>
      </c>
      <c r="B9" s="10">
        <f>M9+M10</f>
        <v>32148908</v>
      </c>
      <c r="C9" s="10">
        <f>N9+N10</f>
        <v>31985866.729999997</v>
      </c>
      <c r="D9" s="10">
        <f>O9+O10</f>
        <v>32142408</v>
      </c>
      <c r="E9" s="10">
        <f>P9+P10</f>
        <v>16381132.45</v>
      </c>
      <c r="F9" s="10">
        <f>Q9+Q10</f>
        <v>16381132.45</v>
      </c>
      <c r="G9" s="10"/>
      <c r="H9" s="10">
        <f>SUM(F9:G9)</f>
        <v>16381132.45</v>
      </c>
      <c r="I9" s="13">
        <f>E9/D9</f>
        <v>0.5096423531802595</v>
      </c>
      <c r="J9" s="13">
        <f>F9/D9</f>
        <v>0.5096423531802595</v>
      </c>
      <c r="K9" s="14">
        <f>H9/D9</f>
        <v>0.5096423531802595</v>
      </c>
      <c r="L9" s="109" t="s">
        <v>180</v>
      </c>
      <c r="M9" s="110">
        <v>13192172</v>
      </c>
      <c r="N9" s="110">
        <v>12825437.35</v>
      </c>
      <c r="O9" s="100">
        <v>13189422</v>
      </c>
      <c r="P9" s="100">
        <v>6600704.46</v>
      </c>
      <c r="Q9" s="100">
        <v>6600704.46</v>
      </c>
    </row>
    <row r="10" spans="1:17" ht="12.75">
      <c r="A10" s="4" t="s">
        <v>4</v>
      </c>
      <c r="B10" s="10">
        <f>M11+M12</f>
        <v>11276520</v>
      </c>
      <c r="C10" s="10">
        <f>N11+N12</f>
        <v>11092005.74</v>
      </c>
      <c r="D10" s="10">
        <f>O11+O12</f>
        <v>11294670</v>
      </c>
      <c r="E10" s="10">
        <f>P11+P12</f>
        <v>4706840.79</v>
      </c>
      <c r="F10" s="10">
        <f>Q11+Q12</f>
        <v>4706840.79</v>
      </c>
      <c r="G10" s="10"/>
      <c r="H10" s="10">
        <f aca="true" t="shared" si="0" ref="H10:H15">SUM(F10:G10)</f>
        <v>4706840.79</v>
      </c>
      <c r="I10" s="13">
        <f aca="true" t="shared" si="1" ref="I10:I44">E10/D10</f>
        <v>0.41673114752356644</v>
      </c>
      <c r="J10" s="13">
        <f aca="true" t="shared" si="2" ref="J10:J44">F10/D10</f>
        <v>0.41673114752356644</v>
      </c>
      <c r="K10" s="14">
        <f aca="true" t="shared" si="3" ref="K10:K44">H10/D10</f>
        <v>0.41673114752356644</v>
      </c>
      <c r="L10" s="109" t="s">
        <v>181</v>
      </c>
      <c r="M10" s="110">
        <v>18956736</v>
      </c>
      <c r="N10" s="110">
        <v>19160429.38</v>
      </c>
      <c r="O10" s="100">
        <v>18952986</v>
      </c>
      <c r="P10" s="100">
        <v>9780427.99</v>
      </c>
      <c r="Q10" s="100">
        <v>9780427.99</v>
      </c>
    </row>
    <row r="11" spans="1:17" ht="12.75">
      <c r="A11" s="4" t="s">
        <v>5</v>
      </c>
      <c r="B11" s="10">
        <f>M13+M14</f>
        <v>7703646</v>
      </c>
      <c r="C11" s="10">
        <f>N13+N14</f>
        <v>7111042.220000001</v>
      </c>
      <c r="D11" s="10">
        <f>O13+O14</f>
        <v>7692546</v>
      </c>
      <c r="E11" s="10">
        <f>P13+P14</f>
        <v>3524394.87</v>
      </c>
      <c r="F11" s="10">
        <f>Q13+Q14</f>
        <v>3524394.87</v>
      </c>
      <c r="G11" s="10"/>
      <c r="H11" s="10">
        <f t="shared" si="0"/>
        <v>3524394.87</v>
      </c>
      <c r="I11" s="13">
        <f t="shared" si="1"/>
        <v>0.4581571393918217</v>
      </c>
      <c r="J11" s="13">
        <f t="shared" si="2"/>
        <v>0.4581571393918217</v>
      </c>
      <c r="K11" s="14">
        <f t="shared" si="3"/>
        <v>0.4581571393918217</v>
      </c>
      <c r="L11" s="109" t="s">
        <v>182</v>
      </c>
      <c r="M11" s="110">
        <v>9253476</v>
      </c>
      <c r="N11" s="110">
        <v>9160610.01</v>
      </c>
      <c r="O11" s="100">
        <v>9271626</v>
      </c>
      <c r="P11" s="100">
        <v>3778507.89</v>
      </c>
      <c r="Q11" s="100">
        <v>3778507.89</v>
      </c>
    </row>
    <row r="12" spans="1:17" ht="12.75">
      <c r="A12" s="4" t="s">
        <v>6</v>
      </c>
      <c r="B12" s="10">
        <f>M15+M16</f>
        <v>308800</v>
      </c>
      <c r="C12" s="10">
        <f>N15+N16</f>
        <v>253684.66</v>
      </c>
      <c r="D12" s="10">
        <f>O15+O16</f>
        <v>308800</v>
      </c>
      <c r="E12" s="10">
        <f>P15+P16</f>
        <v>97171.87</v>
      </c>
      <c r="F12" s="10">
        <f>Q15+Q16</f>
        <v>97171.87</v>
      </c>
      <c r="G12" s="10"/>
      <c r="H12" s="10">
        <f t="shared" si="0"/>
        <v>97171.87</v>
      </c>
      <c r="I12" s="13">
        <f t="shared" si="1"/>
        <v>0.31467574481865285</v>
      </c>
      <c r="J12" s="13">
        <f t="shared" si="2"/>
        <v>0.31467574481865285</v>
      </c>
      <c r="K12" s="14">
        <f t="shared" si="3"/>
        <v>0.31467574481865285</v>
      </c>
      <c r="L12" s="109" t="s">
        <v>183</v>
      </c>
      <c r="M12" s="110">
        <v>2023044</v>
      </c>
      <c r="N12" s="110">
        <v>1931395.73</v>
      </c>
      <c r="O12" s="100">
        <v>2023044</v>
      </c>
      <c r="P12" s="100">
        <v>928332.9</v>
      </c>
      <c r="Q12" s="100">
        <v>928332.9</v>
      </c>
    </row>
    <row r="13" spans="1:17" ht="12.75">
      <c r="A13" s="4" t="s">
        <v>65</v>
      </c>
      <c r="B13" s="10">
        <f>M17+M18</f>
        <v>2344396</v>
      </c>
      <c r="C13" s="10">
        <f>N17+N18</f>
        <v>2343011.81</v>
      </c>
      <c r="D13" s="10">
        <f>O17+O18</f>
        <v>2343846</v>
      </c>
      <c r="E13" s="10">
        <f>P17+P18</f>
        <v>1382113.06</v>
      </c>
      <c r="F13" s="10">
        <f>Q17+Q18</f>
        <v>1382113.06</v>
      </c>
      <c r="G13" s="10"/>
      <c r="H13" s="10">
        <f t="shared" si="0"/>
        <v>1382113.06</v>
      </c>
      <c r="I13" s="13">
        <f t="shared" si="1"/>
        <v>0.5896774190795812</v>
      </c>
      <c r="J13" s="13">
        <f t="shared" si="2"/>
        <v>0.5896774190795812</v>
      </c>
      <c r="K13" s="14">
        <f t="shared" si="3"/>
        <v>0.5896774190795812</v>
      </c>
      <c r="L13" s="109" t="s">
        <v>184</v>
      </c>
      <c r="M13" s="110">
        <v>7047247</v>
      </c>
      <c r="N13" s="110">
        <v>6599567.7</v>
      </c>
      <c r="O13" s="100">
        <v>7037747</v>
      </c>
      <c r="P13" s="100">
        <v>3288791.49</v>
      </c>
      <c r="Q13" s="100">
        <v>3288791.49</v>
      </c>
    </row>
    <row r="14" spans="1:17" ht="12.75">
      <c r="A14" s="4" t="s">
        <v>7</v>
      </c>
      <c r="B14" s="10">
        <f>M19+M20</f>
        <v>6816398</v>
      </c>
      <c r="C14" s="10">
        <f>N19+N20</f>
        <v>6779855.869999999</v>
      </c>
      <c r="D14" s="10">
        <f>O19+O20</f>
        <v>6816398</v>
      </c>
      <c r="E14" s="10">
        <f>P19+P20</f>
        <v>2554336.72</v>
      </c>
      <c r="F14" s="10">
        <f>Q19+Q20</f>
        <v>2554336.72</v>
      </c>
      <c r="G14" s="10">
        <v>1300000</v>
      </c>
      <c r="H14" s="10">
        <f t="shared" si="0"/>
        <v>3854336.72</v>
      </c>
      <c r="I14" s="13">
        <f t="shared" si="1"/>
        <v>0.3747340926982257</v>
      </c>
      <c r="J14" s="13">
        <f t="shared" si="2"/>
        <v>0.3747340926982257</v>
      </c>
      <c r="K14" s="14">
        <f t="shared" si="3"/>
        <v>0.5654506559036019</v>
      </c>
      <c r="L14" s="109" t="s">
        <v>185</v>
      </c>
      <c r="M14" s="110">
        <v>656399</v>
      </c>
      <c r="N14" s="110">
        <v>511474.52</v>
      </c>
      <c r="O14" s="100">
        <v>654799</v>
      </c>
      <c r="P14" s="100">
        <v>235603.38</v>
      </c>
      <c r="Q14" s="100">
        <v>235603.38</v>
      </c>
    </row>
    <row r="15" spans="1:14" ht="12.75">
      <c r="A15" s="4" t="s">
        <v>8</v>
      </c>
      <c r="B15" s="10">
        <f>M21+M22+M23</f>
        <v>454500</v>
      </c>
      <c r="C15" s="10">
        <f>N21+N22+N23</f>
        <v>377137.26</v>
      </c>
      <c r="D15" s="10">
        <f>O21+O22+O23</f>
        <v>454500</v>
      </c>
      <c r="E15" s="10">
        <f>P21+P22+P23</f>
        <v>160188.49</v>
      </c>
      <c r="F15" s="10">
        <f>Q21+Q22+Q23</f>
        <v>160188.49</v>
      </c>
      <c r="G15" s="10"/>
      <c r="H15" s="10">
        <f t="shared" si="0"/>
        <v>160188.49</v>
      </c>
      <c r="I15" s="13">
        <f t="shared" si="1"/>
        <v>0.3524499229922992</v>
      </c>
      <c r="J15" s="13">
        <f t="shared" si="2"/>
        <v>0.3524499229922992</v>
      </c>
      <c r="K15" s="14">
        <f t="shared" si="3"/>
        <v>0.3524499229922992</v>
      </c>
      <c r="L15" s="109" t="s">
        <v>186</v>
      </c>
      <c r="M15" s="110">
        <v>0</v>
      </c>
      <c r="N15" s="110">
        <v>0</v>
      </c>
    </row>
    <row r="16" spans="1:21" s="1" customFormat="1" ht="19.5" customHeight="1">
      <c r="A16" s="82" t="s">
        <v>14</v>
      </c>
      <c r="B16" s="83">
        <f aca="true" t="shared" si="4" ref="B16:H16">SUM(B17:B21)</f>
        <v>15161139.610000001</v>
      </c>
      <c r="C16" s="83">
        <f t="shared" si="4"/>
        <v>13255240.840000002</v>
      </c>
      <c r="D16" s="83">
        <f t="shared" si="4"/>
        <v>15159663.14</v>
      </c>
      <c r="E16" s="83">
        <f t="shared" si="4"/>
        <v>8629936.18</v>
      </c>
      <c r="F16" s="83">
        <f t="shared" si="4"/>
        <v>4694317.779999999</v>
      </c>
      <c r="G16" s="83">
        <f t="shared" si="4"/>
        <v>271726.89</v>
      </c>
      <c r="H16" s="83">
        <f t="shared" si="4"/>
        <v>4966044.669999999</v>
      </c>
      <c r="I16" s="84">
        <f t="shared" si="1"/>
        <v>0.5692696533097238</v>
      </c>
      <c r="J16" s="84">
        <f t="shared" si="2"/>
        <v>0.3096584493103716</v>
      </c>
      <c r="K16" s="85">
        <f t="shared" si="3"/>
        <v>0.3275827849298767</v>
      </c>
      <c r="L16" s="109" t="s">
        <v>248</v>
      </c>
      <c r="M16" s="110">
        <v>308800</v>
      </c>
      <c r="N16" s="110">
        <v>253684.66</v>
      </c>
      <c r="O16" s="100">
        <v>308800</v>
      </c>
      <c r="P16" s="100">
        <v>97171.87</v>
      </c>
      <c r="Q16" s="100">
        <v>97171.87</v>
      </c>
      <c r="R16"/>
      <c r="S16"/>
      <c r="T16"/>
      <c r="U16"/>
    </row>
    <row r="17" spans="1:17" ht="12.75">
      <c r="A17" s="4" t="s">
        <v>9</v>
      </c>
      <c r="B17" s="10">
        <f>M24+M25+M26+M27</f>
        <v>32500</v>
      </c>
      <c r="C17" s="10">
        <f>N24+N25+N26+N27</f>
        <v>25548.280000000002</v>
      </c>
      <c r="D17" s="10">
        <f>O24+O25+O26+O27</f>
        <v>32500</v>
      </c>
      <c r="E17" s="10">
        <f>P24+P25+P26+P27</f>
        <v>4765.69</v>
      </c>
      <c r="F17" s="10">
        <f>Q24+Q25+Q26+Q27</f>
        <v>4765.69</v>
      </c>
      <c r="G17" s="10"/>
      <c r="H17" s="10">
        <f>SUM(F17:G17)</f>
        <v>4765.69</v>
      </c>
      <c r="I17" s="13">
        <f t="shared" si="1"/>
        <v>0.14663661538461537</v>
      </c>
      <c r="J17" s="13">
        <f t="shared" si="2"/>
        <v>0.14663661538461537</v>
      </c>
      <c r="K17" s="14">
        <f t="shared" si="3"/>
        <v>0.14663661538461537</v>
      </c>
      <c r="L17" s="109" t="s">
        <v>187</v>
      </c>
      <c r="M17" s="110">
        <v>2329396</v>
      </c>
      <c r="N17" s="110">
        <v>2343011.81</v>
      </c>
      <c r="O17" s="100">
        <v>2328846</v>
      </c>
      <c r="P17" s="100">
        <v>1382113.06</v>
      </c>
      <c r="Q17" s="100">
        <v>1382113.06</v>
      </c>
    </row>
    <row r="18" spans="1:17" ht="12.75">
      <c r="A18" s="4" t="s">
        <v>10</v>
      </c>
      <c r="B18" s="10">
        <f>M28+M29+M30++M31+M32</f>
        <v>1818051.8100000003</v>
      </c>
      <c r="C18" s="10">
        <f>N28+N29+N30++N31+N32</f>
        <v>1602141.6400000001</v>
      </c>
      <c r="D18" s="10">
        <f>O28+O29+O30++O31+O32</f>
        <v>1718688.8499999999</v>
      </c>
      <c r="E18" s="10">
        <f>P28+P29+P30++P31+P32</f>
        <v>1230201.9700000002</v>
      </c>
      <c r="F18" s="10">
        <f>Q28+Q29+Q30++Q31+Q32</f>
        <v>568169.2</v>
      </c>
      <c r="G18" s="10"/>
      <c r="H18" s="10">
        <f>SUM(F18:G18)</f>
        <v>568169.2</v>
      </c>
      <c r="I18" s="13">
        <f t="shared" si="1"/>
        <v>0.715779339582031</v>
      </c>
      <c r="J18" s="13">
        <f t="shared" si="2"/>
        <v>0.3305829324487676</v>
      </c>
      <c r="K18" s="14">
        <f t="shared" si="3"/>
        <v>0.3305829324487676</v>
      </c>
      <c r="L18" s="109" t="s">
        <v>188</v>
      </c>
      <c r="M18" s="110">
        <v>15000</v>
      </c>
      <c r="N18" s="110">
        <v>0</v>
      </c>
      <c r="O18" s="100">
        <v>15000</v>
      </c>
      <c r="P18" s="100">
        <v>0</v>
      </c>
      <c r="Q18" s="100">
        <v>0</v>
      </c>
    </row>
    <row r="19" spans="1:17" ht="12.75">
      <c r="A19" s="4" t="s">
        <v>11</v>
      </c>
      <c r="B19" s="10">
        <f>M33+M34+M35+M36+M37+M38+M39+M40</f>
        <v>12832587.8</v>
      </c>
      <c r="C19" s="10">
        <f>N33+N34+N35+N36+N37+N38+N39+N40</f>
        <v>11202449.600000001</v>
      </c>
      <c r="D19" s="10">
        <f>O33+O34+O35+O36+O37+O38+O39+O40</f>
        <v>12930474.290000001</v>
      </c>
      <c r="E19" s="10">
        <f>P33+P34+P35+P36+P37+P38+P39+P40</f>
        <v>7356658.31</v>
      </c>
      <c r="F19" s="10">
        <f>Q33+Q34+Q35+Q36+Q37+Q38+Q39+Q40</f>
        <v>4083072.6799999997</v>
      </c>
      <c r="G19" s="10">
        <v>271726.89</v>
      </c>
      <c r="H19" s="10">
        <f>SUM(F19:G19)</f>
        <v>4354799.569999999</v>
      </c>
      <c r="I19" s="13">
        <f t="shared" si="1"/>
        <v>0.5689395566633928</v>
      </c>
      <c r="J19" s="13">
        <f t="shared" si="2"/>
        <v>0.315771300296209</v>
      </c>
      <c r="K19" s="14">
        <f t="shared" si="3"/>
        <v>0.33678575683552897</v>
      </c>
      <c r="L19" s="109" t="s">
        <v>189</v>
      </c>
      <c r="M19" s="110">
        <v>4965884</v>
      </c>
      <c r="N19" s="110">
        <v>5004433.68</v>
      </c>
      <c r="O19" s="100">
        <v>4967584</v>
      </c>
      <c r="P19" s="100">
        <v>1780105.12</v>
      </c>
      <c r="Q19" s="100">
        <v>1780105.12</v>
      </c>
    </row>
    <row r="20" spans="1:17" ht="12.75">
      <c r="A20" s="4" t="s">
        <v>22</v>
      </c>
      <c r="B20" s="10">
        <f>M41+M42+M43</f>
        <v>428000</v>
      </c>
      <c r="C20" s="10">
        <f>N41+N42+N43</f>
        <v>380497.01</v>
      </c>
      <c r="D20" s="10">
        <f>O41+O42+O43</f>
        <v>428000</v>
      </c>
      <c r="E20" s="10">
        <f>P41+P42+P43</f>
        <v>35136.63</v>
      </c>
      <c r="F20" s="10">
        <f>Q41+Q42+Q43</f>
        <v>35136.63</v>
      </c>
      <c r="G20" s="10"/>
      <c r="H20" s="10">
        <f>SUM(F20:G20)</f>
        <v>35136.63</v>
      </c>
      <c r="I20" s="13">
        <f t="shared" si="1"/>
        <v>0.08209492990654205</v>
      </c>
      <c r="J20" s="13">
        <f t="shared" si="2"/>
        <v>0.08209492990654205</v>
      </c>
      <c r="K20" s="14">
        <f t="shared" si="3"/>
        <v>0.08209492990654205</v>
      </c>
      <c r="L20" s="109" t="s">
        <v>190</v>
      </c>
      <c r="M20" s="110">
        <v>1850514</v>
      </c>
      <c r="N20" s="110">
        <v>1775422.19</v>
      </c>
      <c r="O20" s="100">
        <v>1848814</v>
      </c>
      <c r="P20" s="100">
        <v>774231.6</v>
      </c>
      <c r="Q20" s="100">
        <v>774231.6</v>
      </c>
    </row>
    <row r="21" spans="1:17" ht="12.75">
      <c r="A21" s="4" t="s">
        <v>12</v>
      </c>
      <c r="B21" s="10">
        <f>M44</f>
        <v>50000</v>
      </c>
      <c r="C21" s="10">
        <f>N44</f>
        <v>44604.31</v>
      </c>
      <c r="D21" s="10">
        <f>O44</f>
        <v>50000</v>
      </c>
      <c r="E21" s="10">
        <f>P44</f>
        <v>3173.58</v>
      </c>
      <c r="F21" s="10">
        <f>Q44</f>
        <v>3173.58</v>
      </c>
      <c r="G21" s="10"/>
      <c r="H21" s="10">
        <f>SUM(F21:G21)</f>
        <v>3173.58</v>
      </c>
      <c r="I21" s="13">
        <f t="shared" si="1"/>
        <v>0.0634716</v>
      </c>
      <c r="J21" s="13">
        <f t="shared" si="2"/>
        <v>0.0634716</v>
      </c>
      <c r="K21" s="14">
        <f t="shared" si="3"/>
        <v>0.0634716</v>
      </c>
      <c r="L21" s="109" t="s">
        <v>191</v>
      </c>
      <c r="M21" s="110">
        <v>65000</v>
      </c>
      <c r="N21" s="110">
        <v>45314.15</v>
      </c>
      <c r="O21" s="100">
        <v>65000</v>
      </c>
      <c r="P21" s="100">
        <v>16678.87</v>
      </c>
      <c r="Q21" s="100">
        <v>16678.87</v>
      </c>
    </row>
    <row r="22" spans="1:21" s="1" customFormat="1" ht="18" customHeight="1">
      <c r="A22" s="82" t="s">
        <v>13</v>
      </c>
      <c r="B22" s="83">
        <f>SUM(B23:B24)</f>
        <v>91170</v>
      </c>
      <c r="C22" s="83">
        <f>SUM(C23:C24)</f>
        <v>69061.26</v>
      </c>
      <c r="D22" s="83">
        <f>SUM(D23:D24)</f>
        <v>86170</v>
      </c>
      <c r="E22" s="83">
        <f>SUM(E23:E24)</f>
        <v>10660.55</v>
      </c>
      <c r="F22" s="83">
        <f>SUM(F23:F24)</f>
        <v>10660.55</v>
      </c>
      <c r="G22" s="83">
        <v>0</v>
      </c>
      <c r="H22" s="83">
        <f>SUM(H23:H24)</f>
        <v>10660.55</v>
      </c>
      <c r="I22" s="84">
        <f t="shared" si="1"/>
        <v>0.12371533016130903</v>
      </c>
      <c r="J22" s="84">
        <f t="shared" si="2"/>
        <v>0.12371533016130903</v>
      </c>
      <c r="K22" s="85">
        <f t="shared" si="3"/>
        <v>0.12371533016130903</v>
      </c>
      <c r="L22" s="109" t="s">
        <v>192</v>
      </c>
      <c r="M22" s="110">
        <v>229500</v>
      </c>
      <c r="N22" s="110">
        <v>214860</v>
      </c>
      <c r="O22" s="100">
        <v>229500</v>
      </c>
      <c r="P22" s="100">
        <v>31697.81</v>
      </c>
      <c r="Q22" s="100">
        <v>31697.81</v>
      </c>
      <c r="R22"/>
      <c r="S22"/>
      <c r="T22"/>
      <c r="U22"/>
    </row>
    <row r="23" spans="1:17" ht="12.75">
      <c r="A23" s="5" t="s">
        <v>66</v>
      </c>
      <c r="B23" s="10">
        <f>M45+M46</f>
        <v>6170</v>
      </c>
      <c r="C23" s="10">
        <f>N45+N46</f>
        <v>3542.29</v>
      </c>
      <c r="D23" s="10">
        <f>O45+O46</f>
        <v>1170</v>
      </c>
      <c r="E23" s="10">
        <f>P45+P46</f>
        <v>0</v>
      </c>
      <c r="F23" s="10">
        <f>Q45+Q46</f>
        <v>0</v>
      </c>
      <c r="G23" s="10"/>
      <c r="H23" s="10">
        <f>SUM(F23:G23)</f>
        <v>0</v>
      </c>
      <c r="I23" s="13">
        <f t="shared" si="1"/>
        <v>0</v>
      </c>
      <c r="J23" s="13">
        <f t="shared" si="2"/>
        <v>0</v>
      </c>
      <c r="K23" s="14">
        <f t="shared" si="3"/>
        <v>0</v>
      </c>
      <c r="L23" s="109" t="s">
        <v>193</v>
      </c>
      <c r="M23" s="110">
        <v>160000</v>
      </c>
      <c r="N23" s="110">
        <v>116963.11</v>
      </c>
      <c r="O23" s="100">
        <v>160000</v>
      </c>
      <c r="P23" s="100">
        <v>111811.81</v>
      </c>
      <c r="Q23" s="100">
        <v>111811.81</v>
      </c>
    </row>
    <row r="24" spans="1:17" ht="12.75">
      <c r="A24" s="5" t="s">
        <v>67</v>
      </c>
      <c r="B24" s="10">
        <f>M47</f>
        <v>85000</v>
      </c>
      <c r="C24" s="10">
        <f>N47</f>
        <v>65518.97</v>
      </c>
      <c r="D24" s="10">
        <f>O47</f>
        <v>85000</v>
      </c>
      <c r="E24" s="10">
        <f>P47</f>
        <v>10660.55</v>
      </c>
      <c r="F24" s="10">
        <f>Q47</f>
        <v>10660.55</v>
      </c>
      <c r="G24" s="10"/>
      <c r="H24" s="10">
        <f>SUM(F24:G24)</f>
        <v>10660.55</v>
      </c>
      <c r="I24" s="13">
        <f t="shared" si="1"/>
        <v>0.12541823529411764</v>
      </c>
      <c r="J24" s="13">
        <f t="shared" si="2"/>
        <v>0.12541823529411764</v>
      </c>
      <c r="K24" s="14">
        <f t="shared" si="3"/>
        <v>0.12541823529411764</v>
      </c>
      <c r="L24" s="109" t="s">
        <v>194</v>
      </c>
      <c r="M24" s="110">
        <v>10200</v>
      </c>
      <c r="N24" s="110">
        <v>10983.43</v>
      </c>
      <c r="O24" s="100">
        <v>10200</v>
      </c>
      <c r="P24" s="100">
        <v>1674.44</v>
      </c>
      <c r="Q24" s="100">
        <v>1674.44</v>
      </c>
    </row>
    <row r="25" spans="1:21" s="1" customFormat="1" ht="16.5" customHeight="1">
      <c r="A25" s="82" t="s">
        <v>15</v>
      </c>
      <c r="B25" s="83">
        <f aca="true" t="shared" si="5" ref="B25:H25">SUM(B26:B30)</f>
        <v>3774986.75</v>
      </c>
      <c r="C25" s="83">
        <f t="shared" si="5"/>
        <v>2781232.02</v>
      </c>
      <c r="D25" s="83">
        <f t="shared" si="5"/>
        <v>3266626.27</v>
      </c>
      <c r="E25" s="83">
        <f t="shared" si="5"/>
        <v>864946.27</v>
      </c>
      <c r="F25" s="83">
        <f t="shared" si="5"/>
        <v>864946.27</v>
      </c>
      <c r="G25" s="83">
        <f t="shared" si="5"/>
        <v>142953.86</v>
      </c>
      <c r="H25" s="83">
        <f t="shared" si="5"/>
        <v>1007900.13</v>
      </c>
      <c r="I25" s="84">
        <f t="shared" si="1"/>
        <v>0.2647827447980451</v>
      </c>
      <c r="J25" s="84">
        <f t="shared" si="2"/>
        <v>0.2647827447980451</v>
      </c>
      <c r="K25" s="85">
        <f t="shared" si="3"/>
        <v>0.3085446716866083</v>
      </c>
      <c r="L25" s="109" t="s">
        <v>195</v>
      </c>
      <c r="M25" s="110">
        <v>6100</v>
      </c>
      <c r="N25" s="110">
        <v>4980.45</v>
      </c>
      <c r="O25" s="100">
        <v>6100</v>
      </c>
      <c r="P25" s="100">
        <v>695.67</v>
      </c>
      <c r="Q25" s="100">
        <v>695.67</v>
      </c>
      <c r="R25"/>
      <c r="S25"/>
      <c r="T25"/>
      <c r="U25"/>
    </row>
    <row r="26" spans="1:17" ht="12.75">
      <c r="A26" s="4" t="s">
        <v>16</v>
      </c>
      <c r="B26" s="10">
        <f aca="true" t="shared" si="6" ref="B26:C29">M49</f>
        <v>170000</v>
      </c>
      <c r="C26" s="10">
        <f t="shared" si="6"/>
        <v>143426.28</v>
      </c>
      <c r="D26" s="10">
        <f aca="true" t="shared" si="7" ref="D26:F29">O49</f>
        <v>170000</v>
      </c>
      <c r="E26" s="10">
        <f t="shared" si="7"/>
        <v>69820.38</v>
      </c>
      <c r="F26" s="10">
        <f t="shared" si="7"/>
        <v>69820.38</v>
      </c>
      <c r="G26" s="10"/>
      <c r="H26" s="10">
        <f>SUM(F26:G26)</f>
        <v>69820.38</v>
      </c>
      <c r="I26" s="13">
        <f t="shared" si="1"/>
        <v>0.41070811764705883</v>
      </c>
      <c r="J26" s="13">
        <f t="shared" si="2"/>
        <v>0.41070811764705883</v>
      </c>
      <c r="K26" s="14">
        <f t="shared" si="3"/>
        <v>0.41070811764705883</v>
      </c>
      <c r="L26" s="109" t="s">
        <v>196</v>
      </c>
      <c r="M26" s="110">
        <v>10000</v>
      </c>
      <c r="N26" s="110">
        <v>7781.85</v>
      </c>
      <c r="O26" s="100">
        <v>10000</v>
      </c>
      <c r="P26" s="100">
        <v>1433.09</v>
      </c>
      <c r="Q26" s="100">
        <v>1433.09</v>
      </c>
    </row>
    <row r="27" spans="1:17" ht="12.75">
      <c r="A27" s="4" t="s">
        <v>68</v>
      </c>
      <c r="B27" s="10">
        <f t="shared" si="6"/>
        <v>163000</v>
      </c>
      <c r="C27" s="10">
        <f t="shared" si="6"/>
        <v>114373.24</v>
      </c>
      <c r="D27" s="10">
        <f t="shared" si="7"/>
        <v>163000</v>
      </c>
      <c r="E27" s="10">
        <f t="shared" si="7"/>
        <v>16203.36</v>
      </c>
      <c r="F27" s="10">
        <f t="shared" si="7"/>
        <v>16203.36</v>
      </c>
      <c r="G27" s="10"/>
      <c r="H27" s="10">
        <f>SUM(F27:G27)</f>
        <v>16203.36</v>
      </c>
      <c r="I27" s="13">
        <f t="shared" si="1"/>
        <v>0.09940711656441718</v>
      </c>
      <c r="J27" s="13">
        <f t="shared" si="2"/>
        <v>0.09940711656441718</v>
      </c>
      <c r="K27" s="14">
        <f t="shared" si="3"/>
        <v>0.09940711656441718</v>
      </c>
      <c r="L27" s="109" t="s">
        <v>197</v>
      </c>
      <c r="M27" s="110">
        <v>6200</v>
      </c>
      <c r="N27" s="110">
        <v>1802.55</v>
      </c>
      <c r="O27" s="100">
        <v>6200</v>
      </c>
      <c r="P27" s="100">
        <v>962.49</v>
      </c>
      <c r="Q27" s="100">
        <v>962.49</v>
      </c>
    </row>
    <row r="28" spans="1:17" ht="12.75">
      <c r="A28" s="4" t="s">
        <v>69</v>
      </c>
      <c r="B28" s="10">
        <f t="shared" si="6"/>
        <v>356650</v>
      </c>
      <c r="C28" s="10">
        <f t="shared" si="6"/>
        <v>244035.99</v>
      </c>
      <c r="D28" s="10">
        <f t="shared" si="7"/>
        <v>356650</v>
      </c>
      <c r="E28" s="10">
        <f t="shared" si="7"/>
        <v>99910.54</v>
      </c>
      <c r="F28" s="10">
        <f t="shared" si="7"/>
        <v>99910.54</v>
      </c>
      <c r="G28" s="10"/>
      <c r="H28" s="10">
        <f>SUM(F28:G28)</f>
        <v>99910.54</v>
      </c>
      <c r="I28" s="13">
        <f t="shared" si="1"/>
        <v>0.28013609981774845</v>
      </c>
      <c r="J28" s="13">
        <f t="shared" si="2"/>
        <v>0.28013609981774845</v>
      </c>
      <c r="K28" s="14">
        <f t="shared" si="3"/>
        <v>0.28013609981774845</v>
      </c>
      <c r="L28" s="109" t="s">
        <v>198</v>
      </c>
      <c r="M28" s="110">
        <v>627275.92</v>
      </c>
      <c r="N28" s="110">
        <v>596001.32</v>
      </c>
      <c r="O28" s="100">
        <v>604943.74</v>
      </c>
      <c r="P28" s="100">
        <v>369140.48</v>
      </c>
      <c r="Q28" s="100">
        <v>162789.26</v>
      </c>
    </row>
    <row r="29" spans="1:17" ht="12.75">
      <c r="A29" s="4" t="s">
        <v>70</v>
      </c>
      <c r="B29" s="10">
        <f t="shared" si="6"/>
        <v>2000000</v>
      </c>
      <c r="C29" s="10">
        <f t="shared" si="6"/>
        <v>1564464.93</v>
      </c>
      <c r="D29" s="10">
        <f t="shared" si="7"/>
        <v>1415000</v>
      </c>
      <c r="E29" s="10">
        <f t="shared" si="7"/>
        <v>405378.82</v>
      </c>
      <c r="F29" s="10">
        <f t="shared" si="7"/>
        <v>405378.82</v>
      </c>
      <c r="G29" s="10">
        <v>142953.86</v>
      </c>
      <c r="H29" s="10">
        <f>SUM(F29:G29)</f>
        <v>548332.6799999999</v>
      </c>
      <c r="I29" s="13">
        <f t="shared" si="1"/>
        <v>0.28648679858657244</v>
      </c>
      <c r="J29" s="13">
        <f t="shared" si="2"/>
        <v>0.28648679858657244</v>
      </c>
      <c r="K29" s="14">
        <f t="shared" si="3"/>
        <v>0.3875142614840989</v>
      </c>
      <c r="L29" s="109" t="s">
        <v>199</v>
      </c>
      <c r="M29" s="110">
        <v>504825.26</v>
      </c>
      <c r="N29" s="110">
        <v>470634.4</v>
      </c>
      <c r="O29" s="100">
        <v>534607.41</v>
      </c>
      <c r="P29" s="100">
        <v>405435.07</v>
      </c>
      <c r="Q29" s="100">
        <v>221534.73</v>
      </c>
    </row>
    <row r="30" spans="1:17" ht="13.5" thickBot="1">
      <c r="A30" s="7" t="s">
        <v>81</v>
      </c>
      <c r="B30" s="11">
        <f>M48+M53+M54+M55+M56</f>
        <v>1085336.75</v>
      </c>
      <c r="C30" s="11">
        <f>N48+N53+N54+N55+N56</f>
        <v>714931.5800000001</v>
      </c>
      <c r="D30" s="11">
        <f>O48+O53+O54+O55+O56</f>
        <v>1161976.27</v>
      </c>
      <c r="E30" s="11">
        <f>P48+P53+P54+P55+P56</f>
        <v>273633.17000000004</v>
      </c>
      <c r="F30" s="11">
        <f>Q48+Q53+Q54+Q55+Q56</f>
        <v>273633.17000000004</v>
      </c>
      <c r="G30" s="11"/>
      <c r="H30" s="10">
        <f>SUM(F30:G30)</f>
        <v>273633.17000000004</v>
      </c>
      <c r="I30" s="15">
        <f t="shared" si="1"/>
        <v>0.2354894648580044</v>
      </c>
      <c r="J30" s="15">
        <f t="shared" si="2"/>
        <v>0.2354894648580044</v>
      </c>
      <c r="K30" s="16">
        <f t="shared" si="3"/>
        <v>0.2354894648580044</v>
      </c>
      <c r="L30" s="109" t="s">
        <v>200</v>
      </c>
      <c r="M30" s="110">
        <v>20300</v>
      </c>
      <c r="N30" s="110">
        <v>10823.84</v>
      </c>
      <c r="O30" s="100">
        <v>20300</v>
      </c>
      <c r="P30" s="100">
        <v>3085.5</v>
      </c>
      <c r="Q30" s="100">
        <v>3085.5</v>
      </c>
    </row>
    <row r="31" spans="1:21" s="1" customFormat="1" ht="13.5" thickBot="1">
      <c r="A31" s="58" t="s">
        <v>76</v>
      </c>
      <c r="B31" s="59">
        <f>B7+B16+B25+B22</f>
        <v>80138476.36</v>
      </c>
      <c r="C31" s="60">
        <f>C7+C16+C25+C22</f>
        <v>76085793.53999999</v>
      </c>
      <c r="D31" s="60">
        <f>D7+D16+D25+D22</f>
        <v>79623639.41</v>
      </c>
      <c r="E31" s="60">
        <f>E7+E16+E22+E25</f>
        <v>38344842.07</v>
      </c>
      <c r="F31" s="60">
        <f>F7+F16+F22+F25</f>
        <v>34409223.669999994</v>
      </c>
      <c r="G31" s="60">
        <f>G7+G16+G25+G22</f>
        <v>1714680.75</v>
      </c>
      <c r="H31" s="61">
        <f>H7+H16+H25+H22</f>
        <v>36123904.419999994</v>
      </c>
      <c r="I31" s="49">
        <f t="shared" si="1"/>
        <v>0.4815761042088744</v>
      </c>
      <c r="J31" s="50">
        <f t="shared" si="2"/>
        <v>0.4321483409320086</v>
      </c>
      <c r="K31" s="51">
        <f t="shared" si="3"/>
        <v>0.4536831610269646</v>
      </c>
      <c r="L31" s="109" t="s">
        <v>201</v>
      </c>
      <c r="M31" s="110">
        <v>154024.87</v>
      </c>
      <c r="N31" s="110">
        <v>76811.19</v>
      </c>
      <c r="O31" s="100">
        <v>111113.89</v>
      </c>
      <c r="P31" s="100">
        <v>67935.92</v>
      </c>
      <c r="Q31" s="100">
        <v>5596.53</v>
      </c>
      <c r="R31"/>
      <c r="S31"/>
      <c r="T31"/>
      <c r="U31"/>
    </row>
    <row r="32" spans="1:21" s="1" customFormat="1" ht="18.75" customHeight="1">
      <c r="A32" s="86" t="s">
        <v>17</v>
      </c>
      <c r="B32" s="87">
        <f aca="true" t="shared" si="8" ref="B32:H32">SUM(B33:B35)</f>
        <v>25412830.5</v>
      </c>
      <c r="C32" s="87">
        <f t="shared" si="8"/>
        <v>16193745.2</v>
      </c>
      <c r="D32" s="87">
        <f t="shared" si="8"/>
        <v>23739392.230000004</v>
      </c>
      <c r="E32" s="87">
        <f t="shared" si="8"/>
        <v>4815285.24</v>
      </c>
      <c r="F32" s="87">
        <f t="shared" si="8"/>
        <v>3883653.24</v>
      </c>
      <c r="G32" s="87">
        <f t="shared" si="8"/>
        <v>401617.03</v>
      </c>
      <c r="H32" s="87">
        <f t="shared" si="8"/>
        <v>4285270.27</v>
      </c>
      <c r="I32" s="88">
        <f t="shared" si="1"/>
        <v>0.2028394490198791</v>
      </c>
      <c r="J32" s="88">
        <f t="shared" si="2"/>
        <v>0.1635953103758124</v>
      </c>
      <c r="K32" s="89">
        <f t="shared" si="3"/>
        <v>0.18051305730500578</v>
      </c>
      <c r="L32" s="109" t="s">
        <v>202</v>
      </c>
      <c r="M32" s="110">
        <v>511625.76</v>
      </c>
      <c r="N32" s="110">
        <v>447870.89</v>
      </c>
      <c r="O32" s="100">
        <v>447723.81</v>
      </c>
      <c r="P32" s="100">
        <v>384605</v>
      </c>
      <c r="Q32" s="100">
        <v>175163.18</v>
      </c>
      <c r="R32"/>
      <c r="S32"/>
      <c r="T32"/>
      <c r="U32"/>
    </row>
    <row r="33" spans="1:17" ht="12.75">
      <c r="A33" s="4" t="s">
        <v>18</v>
      </c>
      <c r="B33" s="10">
        <f>M57+M58+M59+M60+M61+M62+M63</f>
        <v>7105773.7</v>
      </c>
      <c r="C33" s="10">
        <f>N57+N58+N59+N60+N61+N62+N63</f>
        <v>5343112.880000001</v>
      </c>
      <c r="D33" s="10">
        <f>O57+O58+O59+O60+O61+O62+O63</f>
        <v>5962526.7700000005</v>
      </c>
      <c r="E33" s="10">
        <f>P57+P58+P59+P60+P61+P62+P63</f>
        <v>2319979.38</v>
      </c>
      <c r="F33" s="10">
        <f>Q57+Q58+Q59+Q60+Q61+Q62+Q63</f>
        <v>1582442.38</v>
      </c>
      <c r="G33" s="10"/>
      <c r="H33" s="10">
        <f>SUM(F33:G33)</f>
        <v>1582442.38</v>
      </c>
      <c r="I33" s="13">
        <f t="shared" si="1"/>
        <v>0.3890933272908391</v>
      </c>
      <c r="J33" s="13">
        <f t="shared" si="2"/>
        <v>0.2653979497353267</v>
      </c>
      <c r="K33" s="14">
        <f t="shared" si="3"/>
        <v>0.2653979497353267</v>
      </c>
      <c r="L33" s="109" t="s">
        <v>203</v>
      </c>
      <c r="M33" s="110">
        <v>821463.35</v>
      </c>
      <c r="N33" s="110">
        <v>705751.21</v>
      </c>
      <c r="O33" s="100">
        <v>868802.15</v>
      </c>
      <c r="P33" s="100">
        <v>73258.75</v>
      </c>
      <c r="Q33" s="100">
        <v>70010</v>
      </c>
    </row>
    <row r="34" spans="1:17" ht="12.75">
      <c r="A34" s="4" t="s">
        <v>71</v>
      </c>
      <c r="B34" s="10">
        <f>M65+M64</f>
        <v>938464.7</v>
      </c>
      <c r="C34" s="10">
        <f>N65+N64</f>
        <v>752000.51</v>
      </c>
      <c r="D34" s="10">
        <f>O65+O64</f>
        <v>979308.13</v>
      </c>
      <c r="E34" s="10">
        <f>P65+P64</f>
        <v>569121.19</v>
      </c>
      <c r="F34" s="10">
        <f>Q65+Q64</f>
        <v>375726.19</v>
      </c>
      <c r="G34" s="10"/>
      <c r="H34" s="10">
        <f>SUM(F34:G34)</f>
        <v>375726.19</v>
      </c>
      <c r="I34" s="13">
        <f t="shared" si="1"/>
        <v>0.5811461914443617</v>
      </c>
      <c r="J34" s="13">
        <f t="shared" si="2"/>
        <v>0.38366493495770326</v>
      </c>
      <c r="K34" s="14">
        <f t="shared" si="3"/>
        <v>0.38366493495770326</v>
      </c>
      <c r="L34" s="109" t="s">
        <v>204</v>
      </c>
      <c r="M34" s="110">
        <v>3809475.3</v>
      </c>
      <c r="N34" s="110">
        <v>3422400.58</v>
      </c>
      <c r="O34" s="100">
        <v>4128480.33</v>
      </c>
      <c r="P34" s="100">
        <v>3125365.8</v>
      </c>
      <c r="Q34" s="100">
        <v>1437089.66</v>
      </c>
    </row>
    <row r="35" spans="1:17" ht="13.5" thickBot="1">
      <c r="A35" s="7" t="s">
        <v>19</v>
      </c>
      <c r="B35" s="11">
        <f>M66+M67+M68+M69+M70+M71</f>
        <v>17368592.1</v>
      </c>
      <c r="C35" s="11">
        <f>N66+N67+N68+N69+N70+N71</f>
        <v>10098631.809999999</v>
      </c>
      <c r="D35" s="11">
        <f>O66+O67+O68+O69+O70+O71</f>
        <v>16797557.330000002</v>
      </c>
      <c r="E35" s="11">
        <f>P66+P67+P68+P69+P70+P71</f>
        <v>1926184.6700000002</v>
      </c>
      <c r="F35" s="11">
        <f>Q66+Q67+Q68+Q69+Q70+Q71</f>
        <v>1925484.6700000002</v>
      </c>
      <c r="G35" s="11">
        <v>401617.03</v>
      </c>
      <c r="H35" s="10">
        <f>SUM(F35:G35)</f>
        <v>2327101.7</v>
      </c>
      <c r="I35" s="15">
        <f t="shared" si="1"/>
        <v>0.11467052215740227</v>
      </c>
      <c r="J35" s="15">
        <f t="shared" si="2"/>
        <v>0.11462884943164531</v>
      </c>
      <c r="K35" s="16">
        <f t="shared" si="3"/>
        <v>0.13853810136095543</v>
      </c>
      <c r="L35" s="109" t="s">
        <v>205</v>
      </c>
      <c r="M35" s="110">
        <v>440487.96</v>
      </c>
      <c r="N35" s="110">
        <v>374242.02</v>
      </c>
      <c r="O35" s="100">
        <v>436028.07</v>
      </c>
      <c r="P35" s="100">
        <v>363081.38</v>
      </c>
      <c r="Q35" s="100">
        <v>168406.09</v>
      </c>
    </row>
    <row r="36" spans="1:21" s="1" customFormat="1" ht="13.5" thickBot="1">
      <c r="A36" s="56" t="s">
        <v>77</v>
      </c>
      <c r="B36" s="59">
        <f aca="true" t="shared" si="9" ref="B36:H36">B32</f>
        <v>25412830.5</v>
      </c>
      <c r="C36" s="59">
        <f t="shared" si="9"/>
        <v>16193745.2</v>
      </c>
      <c r="D36" s="59">
        <f t="shared" si="9"/>
        <v>23739392.230000004</v>
      </c>
      <c r="E36" s="59">
        <f t="shared" si="9"/>
        <v>4815285.24</v>
      </c>
      <c r="F36" s="59">
        <f t="shared" si="9"/>
        <v>3883653.24</v>
      </c>
      <c r="G36" s="59">
        <f t="shared" si="9"/>
        <v>401617.03</v>
      </c>
      <c r="H36" s="59">
        <f t="shared" si="9"/>
        <v>4285270.27</v>
      </c>
      <c r="I36" s="49">
        <f t="shared" si="1"/>
        <v>0.2028394490198791</v>
      </c>
      <c r="J36" s="50">
        <f t="shared" si="2"/>
        <v>0.1635953103758124</v>
      </c>
      <c r="K36" s="51">
        <f t="shared" si="3"/>
        <v>0.18051305730500578</v>
      </c>
      <c r="L36" s="109" t="s">
        <v>206</v>
      </c>
      <c r="M36" s="110">
        <v>124968.23</v>
      </c>
      <c r="N36" s="110">
        <v>128728.78</v>
      </c>
      <c r="O36" s="100">
        <v>122854</v>
      </c>
      <c r="P36" s="100">
        <v>14642.64</v>
      </c>
      <c r="Q36" s="100">
        <v>14642.64</v>
      </c>
      <c r="R36"/>
      <c r="S36"/>
      <c r="T36"/>
      <c r="U36"/>
    </row>
    <row r="37" spans="1:21" s="1" customFormat="1" ht="16.5" customHeight="1">
      <c r="A37" s="86" t="s">
        <v>20</v>
      </c>
      <c r="B37" s="87">
        <f>SUM(B38:B39)</f>
        <v>198000</v>
      </c>
      <c r="C37" s="87">
        <f>SUM(C38:C39)</f>
        <v>77400</v>
      </c>
      <c r="D37" s="87">
        <f>SUM(D38:D39)</f>
        <v>198000</v>
      </c>
      <c r="E37" s="87">
        <f>SUM(E38:E39)</f>
        <v>36600</v>
      </c>
      <c r="F37" s="87">
        <f>SUM(F38:F39)</f>
        <v>36600</v>
      </c>
      <c r="G37" s="87">
        <v>0</v>
      </c>
      <c r="H37" s="87">
        <f>SUM(H38:H39)</f>
        <v>36600</v>
      </c>
      <c r="I37" s="88">
        <f t="shared" si="1"/>
        <v>0.18484848484848485</v>
      </c>
      <c r="J37" s="88">
        <f t="shared" si="2"/>
        <v>0.18484848484848485</v>
      </c>
      <c r="K37" s="89">
        <f t="shared" si="3"/>
        <v>0.18484848484848485</v>
      </c>
      <c r="L37" s="109" t="s">
        <v>207</v>
      </c>
      <c r="M37" s="110">
        <v>119500</v>
      </c>
      <c r="N37" s="110">
        <v>84288.18</v>
      </c>
      <c r="O37" s="100">
        <v>119500</v>
      </c>
      <c r="P37" s="100">
        <v>73439.81</v>
      </c>
      <c r="Q37" s="100">
        <v>73438.66</v>
      </c>
      <c r="R37"/>
      <c r="S37"/>
      <c r="T37"/>
      <c r="U37"/>
    </row>
    <row r="38" spans="1:17" ht="12.75">
      <c r="A38" s="4" t="s">
        <v>72</v>
      </c>
      <c r="B38" s="10">
        <f>M72+M73</f>
        <v>195000</v>
      </c>
      <c r="C38" s="10">
        <f>N72+N73</f>
        <v>76800</v>
      </c>
      <c r="D38" s="10">
        <f>O72+O73</f>
        <v>195000</v>
      </c>
      <c r="E38" s="10">
        <f>P72+P73</f>
        <v>36600</v>
      </c>
      <c r="F38" s="10">
        <f>Q72+Q73</f>
        <v>36600</v>
      </c>
      <c r="G38" s="10"/>
      <c r="H38" s="10">
        <f>SUM(F38:G38)</f>
        <v>36600</v>
      </c>
      <c r="I38" s="13">
        <f t="shared" si="1"/>
        <v>0.18769230769230769</v>
      </c>
      <c r="J38" s="13">
        <f t="shared" si="2"/>
        <v>0.18769230769230769</v>
      </c>
      <c r="K38" s="14">
        <f t="shared" si="3"/>
        <v>0.18769230769230769</v>
      </c>
      <c r="L38" s="109" t="s">
        <v>208</v>
      </c>
      <c r="M38" s="110">
        <v>149160</v>
      </c>
      <c r="N38" s="110">
        <v>100622.48</v>
      </c>
      <c r="O38" s="100">
        <v>149160</v>
      </c>
      <c r="P38" s="100">
        <v>19842.64</v>
      </c>
      <c r="Q38" s="100">
        <v>19842.64</v>
      </c>
    </row>
    <row r="39" spans="1:17" ht="12.75">
      <c r="A39" s="4" t="s">
        <v>73</v>
      </c>
      <c r="B39" s="10">
        <f>M74</f>
        <v>3000</v>
      </c>
      <c r="C39" s="10">
        <f>N74</f>
        <v>600</v>
      </c>
      <c r="D39" s="10">
        <f>O74</f>
        <v>3000</v>
      </c>
      <c r="E39" s="10">
        <f>P74</f>
        <v>0</v>
      </c>
      <c r="F39" s="10">
        <f>Q74</f>
        <v>0</v>
      </c>
      <c r="G39" s="10"/>
      <c r="H39" s="10">
        <f>SUM(F39:G39)</f>
        <v>0</v>
      </c>
      <c r="I39" s="13">
        <v>0</v>
      </c>
      <c r="J39" s="13">
        <v>0</v>
      </c>
      <c r="K39" s="14">
        <f t="shared" si="3"/>
        <v>0</v>
      </c>
      <c r="L39" s="109" t="s">
        <v>209</v>
      </c>
      <c r="M39" s="110">
        <v>2374499.42</v>
      </c>
      <c r="N39" s="110">
        <v>1796138.31</v>
      </c>
      <c r="O39" s="100">
        <v>2125587.3</v>
      </c>
      <c r="P39" s="100">
        <v>305587.78</v>
      </c>
      <c r="Q39" s="100">
        <v>305587.78</v>
      </c>
    </row>
    <row r="40" spans="1:21" s="1" customFormat="1" ht="15" customHeight="1">
      <c r="A40" s="82" t="s">
        <v>21</v>
      </c>
      <c r="B40" s="83">
        <f>SUM(B41:B42)</f>
        <v>2690321</v>
      </c>
      <c r="C40" s="83">
        <f>SUM(C41:C42)</f>
        <v>2253385.11</v>
      </c>
      <c r="D40" s="83">
        <f>SUM(D41:D42)</f>
        <v>646441</v>
      </c>
      <c r="E40" s="83">
        <f>SUM(E41:E42)</f>
        <v>0</v>
      </c>
      <c r="F40" s="83">
        <f>SUM(F41:F42)</f>
        <v>0</v>
      </c>
      <c r="G40" s="83">
        <v>0</v>
      </c>
      <c r="H40" s="83">
        <f>SUM(H41:H42)</f>
        <v>0</v>
      </c>
      <c r="I40" s="84">
        <f t="shared" si="1"/>
        <v>0</v>
      </c>
      <c r="J40" s="84">
        <f t="shared" si="2"/>
        <v>0</v>
      </c>
      <c r="K40" s="85">
        <f t="shared" si="3"/>
        <v>0</v>
      </c>
      <c r="L40" s="109" t="s">
        <v>210</v>
      </c>
      <c r="M40" s="110">
        <v>4993033.54</v>
      </c>
      <c r="N40" s="110">
        <v>4590278.04</v>
      </c>
      <c r="O40" s="100">
        <v>4980062.44</v>
      </c>
      <c r="P40" s="100">
        <v>3381439.51</v>
      </c>
      <c r="Q40" s="100">
        <v>1994055.21</v>
      </c>
      <c r="R40"/>
      <c r="S40"/>
      <c r="T40"/>
      <c r="U40"/>
    </row>
    <row r="41" spans="1:17" ht="12.75">
      <c r="A41" s="5" t="s">
        <v>74</v>
      </c>
      <c r="B41" s="10">
        <f>M78</f>
        <v>2043880</v>
      </c>
      <c r="C41" s="10">
        <f>N78</f>
        <v>2043879.91</v>
      </c>
      <c r="D41" s="10">
        <f>O78</f>
        <v>0</v>
      </c>
      <c r="E41" s="10">
        <f>P78</f>
        <v>0</v>
      </c>
      <c r="F41" s="10">
        <f>Q78</f>
        <v>0</v>
      </c>
      <c r="G41" s="10"/>
      <c r="H41" s="10">
        <f>SUM(F41:G41)</f>
        <v>0</v>
      </c>
      <c r="I41" s="13">
        <v>0</v>
      </c>
      <c r="J41" s="13">
        <v>0</v>
      </c>
      <c r="K41" s="14">
        <v>0</v>
      </c>
      <c r="L41" s="109" t="s">
        <v>211</v>
      </c>
      <c r="M41" s="110">
        <v>106200</v>
      </c>
      <c r="N41" s="110">
        <v>83718.47</v>
      </c>
      <c r="O41" s="100">
        <v>106200</v>
      </c>
      <c r="P41" s="100">
        <v>5833.3</v>
      </c>
      <c r="Q41" s="100">
        <v>5833.3</v>
      </c>
    </row>
    <row r="42" spans="1:17" ht="13.5" thickBot="1">
      <c r="A42" s="6" t="s">
        <v>75</v>
      </c>
      <c r="B42" s="11">
        <f>M75+M76+M77</f>
        <v>646441</v>
      </c>
      <c r="C42" s="11">
        <f>N75+N76+N77</f>
        <v>209505.2</v>
      </c>
      <c r="D42" s="11">
        <f>O75</f>
        <v>646441</v>
      </c>
      <c r="E42" s="11">
        <f>P75+P76+P77</f>
        <v>0</v>
      </c>
      <c r="F42" s="11">
        <f>Q75+Q76+Q77</f>
        <v>0</v>
      </c>
      <c r="G42" s="11"/>
      <c r="H42" s="10">
        <f>SUM(F42:G42)</f>
        <v>0</v>
      </c>
      <c r="I42" s="15">
        <f t="shared" si="1"/>
        <v>0</v>
      </c>
      <c r="J42" s="15">
        <f t="shared" si="2"/>
        <v>0</v>
      </c>
      <c r="K42" s="16">
        <f t="shared" si="3"/>
        <v>0</v>
      </c>
      <c r="L42" s="109" t="s">
        <v>212</v>
      </c>
      <c r="M42" s="110">
        <v>121800</v>
      </c>
      <c r="N42" s="110">
        <v>111245.86</v>
      </c>
      <c r="O42" s="100">
        <v>121800</v>
      </c>
      <c r="P42" s="100">
        <v>12573.89</v>
      </c>
      <c r="Q42" s="100">
        <v>12573.89</v>
      </c>
    </row>
    <row r="43" spans="1:21" s="1" customFormat="1" ht="13.5" thickBot="1">
      <c r="A43" s="56" t="s">
        <v>78</v>
      </c>
      <c r="B43" s="59">
        <f aca="true" t="shared" si="10" ref="B43:H43">B37+B40</f>
        <v>2888321</v>
      </c>
      <c r="C43" s="59">
        <f t="shared" si="10"/>
        <v>2330785.11</v>
      </c>
      <c r="D43" s="59">
        <f t="shared" si="10"/>
        <v>844441</v>
      </c>
      <c r="E43" s="59">
        <f t="shared" si="10"/>
        <v>36600</v>
      </c>
      <c r="F43" s="59">
        <f t="shared" si="10"/>
        <v>36600</v>
      </c>
      <c r="G43" s="59">
        <f t="shared" si="10"/>
        <v>0</v>
      </c>
      <c r="H43" s="59">
        <f t="shared" si="10"/>
        <v>36600</v>
      </c>
      <c r="I43" s="49">
        <f t="shared" si="1"/>
        <v>0.04334228205404522</v>
      </c>
      <c r="J43" s="50">
        <f t="shared" si="2"/>
        <v>0.04334228205404522</v>
      </c>
      <c r="K43" s="51">
        <f t="shared" si="3"/>
        <v>0.04334228205404522</v>
      </c>
      <c r="L43" s="109" t="s">
        <v>213</v>
      </c>
      <c r="M43" s="110">
        <v>200000</v>
      </c>
      <c r="N43" s="110">
        <v>185532.68</v>
      </c>
      <c r="O43" s="100">
        <v>200000</v>
      </c>
      <c r="P43" s="100">
        <v>16729.44</v>
      </c>
      <c r="Q43" s="100">
        <v>16729.44</v>
      </c>
      <c r="R43"/>
      <c r="S43"/>
      <c r="T43"/>
      <c r="U43"/>
    </row>
    <row r="44" spans="1:21" s="1" customFormat="1" ht="15.75" customHeight="1" thickBot="1">
      <c r="A44" s="57" t="s">
        <v>79</v>
      </c>
      <c r="B44" s="45">
        <f aca="true" t="shared" si="11" ref="B44:H44">B31+B36+B43</f>
        <v>108439627.86</v>
      </c>
      <c r="C44" s="45">
        <f t="shared" si="11"/>
        <v>94610323.85</v>
      </c>
      <c r="D44" s="45">
        <f t="shared" si="11"/>
        <v>104207472.64</v>
      </c>
      <c r="E44" s="45">
        <f t="shared" si="11"/>
        <v>43196727.31</v>
      </c>
      <c r="F44" s="45">
        <f t="shared" si="11"/>
        <v>38329476.91</v>
      </c>
      <c r="G44" s="45">
        <f t="shared" si="11"/>
        <v>2116297.7800000003</v>
      </c>
      <c r="H44" s="45">
        <f t="shared" si="11"/>
        <v>40445774.69</v>
      </c>
      <c r="I44" s="46">
        <f t="shared" si="1"/>
        <v>0.4145261967846532</v>
      </c>
      <c r="J44" s="47">
        <f t="shared" si="2"/>
        <v>0.36781888994098144</v>
      </c>
      <c r="K44" s="48">
        <f t="shared" si="3"/>
        <v>0.3881273930299208</v>
      </c>
      <c r="L44" s="109" t="s">
        <v>214</v>
      </c>
      <c r="M44" s="110">
        <v>50000</v>
      </c>
      <c r="N44" s="110">
        <v>44604.31</v>
      </c>
      <c r="O44" s="100">
        <v>50000</v>
      </c>
      <c r="P44" s="100">
        <v>3173.58</v>
      </c>
      <c r="Q44" s="100">
        <v>3173.58</v>
      </c>
      <c r="R44"/>
      <c r="S44"/>
      <c r="T44"/>
      <c r="U44"/>
    </row>
    <row r="45" spans="12:17" ht="12.75">
      <c r="L45" s="109" t="s">
        <v>215</v>
      </c>
      <c r="M45" s="110">
        <v>6170</v>
      </c>
      <c r="N45" s="110">
        <v>3542.29</v>
      </c>
      <c r="O45" s="100">
        <v>1170</v>
      </c>
      <c r="P45" s="100">
        <v>0</v>
      </c>
      <c r="Q45" s="100">
        <v>0</v>
      </c>
    </row>
    <row r="46" spans="12:14" ht="12.75">
      <c r="L46" s="109"/>
      <c r="M46" s="110"/>
      <c r="N46" s="110"/>
    </row>
    <row r="47" spans="12:17" ht="12.75">
      <c r="L47" s="109" t="s">
        <v>216</v>
      </c>
      <c r="M47" s="110">
        <v>85000</v>
      </c>
      <c r="N47" s="110">
        <v>65518.97</v>
      </c>
      <c r="O47" s="100">
        <v>85000</v>
      </c>
      <c r="P47" s="100">
        <v>10660.55</v>
      </c>
      <c r="Q47" s="100">
        <v>10660.55</v>
      </c>
    </row>
    <row r="48" spans="12:17" ht="12.75">
      <c r="L48" s="109" t="s">
        <v>217</v>
      </c>
      <c r="M48" s="110">
        <v>125000</v>
      </c>
      <c r="N48" s="110">
        <v>49998.66</v>
      </c>
      <c r="O48" s="100">
        <v>125000</v>
      </c>
      <c r="P48" s="100">
        <v>0</v>
      </c>
      <c r="Q48" s="100">
        <v>0</v>
      </c>
    </row>
    <row r="49" spans="1:17" ht="12.75">
      <c r="L49" s="109" t="s">
        <v>218</v>
      </c>
      <c r="M49" s="110">
        <v>170000</v>
      </c>
      <c r="N49" s="110">
        <v>143426.28</v>
      </c>
      <c r="O49" s="100">
        <v>170000</v>
      </c>
      <c r="P49" s="100">
        <v>69820.38</v>
      </c>
      <c r="Q49" s="100">
        <v>69820.38</v>
      </c>
    </row>
    <row r="50" spans="12:17" ht="12.75">
      <c r="L50" s="109" t="s">
        <v>219</v>
      </c>
      <c r="M50" s="110">
        <v>163000</v>
      </c>
      <c r="N50" s="110">
        <v>114373.24</v>
      </c>
      <c r="O50" s="100">
        <v>163000</v>
      </c>
      <c r="P50" s="100">
        <v>16203.36</v>
      </c>
      <c r="Q50" s="100">
        <v>16203.36</v>
      </c>
    </row>
    <row r="51" spans="12:17" ht="12.75">
      <c r="L51" s="109" t="s">
        <v>220</v>
      </c>
      <c r="M51" s="110">
        <v>356650</v>
      </c>
      <c r="N51" s="110">
        <v>244035.99</v>
      </c>
      <c r="O51" s="100">
        <v>356650</v>
      </c>
      <c r="P51" s="100">
        <v>99910.54</v>
      </c>
      <c r="Q51" s="100">
        <v>99910.54</v>
      </c>
    </row>
    <row r="52" spans="12:17" ht="12.75">
      <c r="L52" s="109" t="s">
        <v>221</v>
      </c>
      <c r="M52" s="110">
        <v>2000000</v>
      </c>
      <c r="N52" s="110">
        <v>1564464.93</v>
      </c>
      <c r="O52" s="100">
        <v>1415000</v>
      </c>
      <c r="P52" s="100">
        <v>405378.82</v>
      </c>
      <c r="Q52" s="100">
        <v>405378.82</v>
      </c>
    </row>
    <row r="53" spans="12:17" ht="12.75">
      <c r="L53" s="109" t="s">
        <v>222</v>
      </c>
      <c r="M53" s="110">
        <v>138000</v>
      </c>
      <c r="N53" s="110">
        <v>122472.36</v>
      </c>
      <c r="O53" s="100">
        <v>138000</v>
      </c>
      <c r="P53" s="100">
        <v>15317.82</v>
      </c>
      <c r="Q53" s="100">
        <v>15317.82</v>
      </c>
    </row>
    <row r="54" spans="12:17" ht="12.75">
      <c r="L54" s="109" t="s">
        <v>223</v>
      </c>
      <c r="M54" s="110">
        <v>627336.75</v>
      </c>
      <c r="N54" s="110">
        <v>514881.14</v>
      </c>
      <c r="O54" s="100">
        <v>703976.27</v>
      </c>
      <c r="P54" s="100">
        <v>204655.41</v>
      </c>
      <c r="Q54" s="100">
        <v>204655.41</v>
      </c>
    </row>
    <row r="55" spans="12:17" ht="12.75">
      <c r="L55" s="109" t="s">
        <v>224</v>
      </c>
      <c r="M55" s="110">
        <v>15000</v>
      </c>
      <c r="N55" s="110">
        <v>0</v>
      </c>
      <c r="O55" s="100">
        <v>15000</v>
      </c>
      <c r="P55" s="100">
        <v>0</v>
      </c>
      <c r="Q55" s="100">
        <v>0</v>
      </c>
    </row>
    <row r="56" spans="12:17" ht="12.75">
      <c r="L56" s="109" t="s">
        <v>225</v>
      </c>
      <c r="M56" s="110">
        <v>180000</v>
      </c>
      <c r="N56" s="110">
        <v>27579.42</v>
      </c>
      <c r="O56" s="100">
        <v>180000</v>
      </c>
      <c r="P56" s="100">
        <v>53659.94</v>
      </c>
      <c r="Q56" s="100">
        <v>53659.94</v>
      </c>
    </row>
    <row r="57" spans="12:17" ht="12.75">
      <c r="L57" s="109" t="s">
        <v>226</v>
      </c>
      <c r="M57" s="110">
        <v>3131903.12</v>
      </c>
      <c r="N57" s="110">
        <v>1636711.37</v>
      </c>
      <c r="O57" s="100">
        <v>2881362.6</v>
      </c>
      <c r="P57" s="100">
        <v>1323745.85</v>
      </c>
      <c r="Q57" s="100">
        <v>670982.69</v>
      </c>
    </row>
    <row r="58" spans="12:17" ht="12.75">
      <c r="L58" s="109" t="s">
        <v>227</v>
      </c>
      <c r="M58" s="110">
        <v>1480430.25</v>
      </c>
      <c r="N58" s="110">
        <v>2273697.32</v>
      </c>
      <c r="O58" s="100">
        <v>959679.3</v>
      </c>
      <c r="P58" s="100">
        <v>380131.39</v>
      </c>
      <c r="Q58" s="100">
        <v>313581.78</v>
      </c>
    </row>
    <row r="59" spans="12:17" ht="12.75">
      <c r="L59" s="109" t="s">
        <v>228</v>
      </c>
      <c r="M59" s="110">
        <v>579500</v>
      </c>
      <c r="N59" s="110">
        <v>578662.13</v>
      </c>
      <c r="O59" s="100">
        <v>579500</v>
      </c>
      <c r="P59" s="100">
        <v>478955.81</v>
      </c>
      <c r="Q59" s="100">
        <v>478955.81</v>
      </c>
    </row>
    <row r="60" spans="12:17" ht="12.75">
      <c r="L60" s="109" t="s">
        <v>229</v>
      </c>
      <c r="M60" s="110">
        <v>431414.01</v>
      </c>
      <c r="N60" s="110">
        <v>176497.99</v>
      </c>
      <c r="O60" s="100">
        <v>272500</v>
      </c>
      <c r="P60" s="100">
        <v>42694.27</v>
      </c>
      <c r="Q60" s="100">
        <v>42694.27</v>
      </c>
    </row>
    <row r="61" spans="12:17" ht="12.75">
      <c r="L61" s="109" t="s">
        <v>230</v>
      </c>
      <c r="M61" s="110">
        <v>988526.32</v>
      </c>
      <c r="N61" s="110">
        <v>539284.66</v>
      </c>
      <c r="O61" s="100">
        <v>775484.87</v>
      </c>
      <c r="P61" s="100">
        <v>60195.76</v>
      </c>
      <c r="Q61" s="100">
        <v>45210.89</v>
      </c>
    </row>
    <row r="62" spans="12:17" ht="12.75">
      <c r="L62" s="109" t="s">
        <v>231</v>
      </c>
      <c r="M62" s="110">
        <v>120000</v>
      </c>
      <c r="N62" s="110">
        <v>0</v>
      </c>
      <c r="O62" s="100">
        <v>120000</v>
      </c>
      <c r="P62" s="100">
        <v>0</v>
      </c>
      <c r="Q62" s="100">
        <v>0</v>
      </c>
    </row>
    <row r="63" spans="12:17" ht="12.75">
      <c r="L63" s="109" t="s">
        <v>232</v>
      </c>
      <c r="M63" s="110">
        <v>374000</v>
      </c>
      <c r="N63" s="110">
        <v>138259.41</v>
      </c>
      <c r="O63" s="100">
        <v>374000</v>
      </c>
      <c r="P63" s="100">
        <v>34256.3</v>
      </c>
      <c r="Q63" s="100">
        <v>31016.94</v>
      </c>
    </row>
    <row r="64" spans="12:17" ht="12.75">
      <c r="L64" t="s">
        <v>247</v>
      </c>
      <c r="M64">
        <v>150927.35</v>
      </c>
      <c r="N64">
        <v>94487.11</v>
      </c>
      <c r="O64" s="100">
        <v>235951.86</v>
      </c>
      <c r="P64" s="100">
        <v>111084.7</v>
      </c>
      <c r="Q64" s="100">
        <v>111084.7</v>
      </c>
    </row>
    <row r="65" spans="12:17" ht="12.75">
      <c r="L65" s="109" t="s">
        <v>233</v>
      </c>
      <c r="M65" s="110">
        <v>787537.35</v>
      </c>
      <c r="N65" s="110">
        <v>657513.4</v>
      </c>
      <c r="O65" s="100">
        <v>743356.27</v>
      </c>
      <c r="P65" s="100">
        <v>458036.49</v>
      </c>
      <c r="Q65" s="100">
        <v>264641.49</v>
      </c>
    </row>
    <row r="66" spans="12:17" ht="12.75">
      <c r="L66" s="109" t="s">
        <v>234</v>
      </c>
      <c r="M66" s="110">
        <v>870431.03</v>
      </c>
      <c r="N66" s="110">
        <v>852553.39</v>
      </c>
      <c r="O66" s="100">
        <v>761872.39</v>
      </c>
      <c r="P66" s="100">
        <v>38309.73</v>
      </c>
      <c r="Q66" s="100">
        <v>38309.73</v>
      </c>
    </row>
    <row r="67" spans="12:17" ht="12.75">
      <c r="L67" s="109" t="s">
        <v>235</v>
      </c>
      <c r="M67" s="110">
        <v>7037297.6</v>
      </c>
      <c r="N67" s="110">
        <v>3556492.54</v>
      </c>
      <c r="O67" s="100">
        <v>6627825.86</v>
      </c>
      <c r="P67" s="100">
        <v>302616.57</v>
      </c>
      <c r="Q67" s="100">
        <v>301916.57</v>
      </c>
    </row>
    <row r="68" spans="12:17" ht="12.75">
      <c r="L68" s="109" t="s">
        <v>236</v>
      </c>
      <c r="M68" s="110">
        <v>5175027</v>
      </c>
      <c r="N68" s="110">
        <v>2403411.25</v>
      </c>
      <c r="O68" s="100">
        <v>5161663.28</v>
      </c>
      <c r="P68" s="100">
        <v>102560.35</v>
      </c>
      <c r="Q68" s="100">
        <v>102560.35</v>
      </c>
    </row>
    <row r="69" spans="12:17" ht="12.75">
      <c r="L69" s="109" t="s">
        <v>237</v>
      </c>
      <c r="M69" s="110">
        <v>741676.47</v>
      </c>
      <c r="N69" s="110">
        <v>196484.48</v>
      </c>
      <c r="O69" s="100">
        <v>702035.8</v>
      </c>
      <c r="P69" s="100">
        <v>7718.03</v>
      </c>
      <c r="Q69" s="100">
        <v>7718.03</v>
      </c>
    </row>
    <row r="70" spans="12:17" ht="12.75">
      <c r="L70" s="109" t="s">
        <v>246</v>
      </c>
      <c r="M70" s="110">
        <v>2708704</v>
      </c>
      <c r="N70" s="110">
        <v>2373767.45</v>
      </c>
      <c r="O70" s="100">
        <v>2708704</v>
      </c>
      <c r="P70" s="100">
        <v>1281579.4</v>
      </c>
      <c r="Q70" s="100">
        <v>1281579.4</v>
      </c>
    </row>
    <row r="71" spans="12:17" ht="12.75">
      <c r="L71" s="109" t="s">
        <v>238</v>
      </c>
      <c r="M71" s="110">
        <v>835456</v>
      </c>
      <c r="N71" s="110">
        <v>715922.7</v>
      </c>
      <c r="O71" s="100">
        <v>835456</v>
      </c>
      <c r="P71" s="100">
        <v>193400.59</v>
      </c>
      <c r="Q71" s="100">
        <v>193400.59</v>
      </c>
    </row>
    <row r="72" spans="12:17" ht="12.75">
      <c r="L72" s="109" t="s">
        <v>239</v>
      </c>
      <c r="M72" s="110">
        <v>45000</v>
      </c>
      <c r="N72" s="110">
        <v>4800</v>
      </c>
      <c r="O72" s="100">
        <v>45000</v>
      </c>
      <c r="P72" s="100">
        <v>6600</v>
      </c>
      <c r="Q72" s="100">
        <v>6600</v>
      </c>
    </row>
    <row r="73" spans="12:17" ht="12.75">
      <c r="L73" s="109" t="s">
        <v>240</v>
      </c>
      <c r="M73" s="110">
        <v>150000</v>
      </c>
      <c r="N73" s="110">
        <v>72000</v>
      </c>
      <c r="O73" s="100">
        <v>150000</v>
      </c>
      <c r="P73" s="100">
        <v>30000</v>
      </c>
      <c r="Q73" s="100">
        <v>30000</v>
      </c>
    </row>
    <row r="74" spans="12:17" ht="12.75">
      <c r="L74" s="109" t="s">
        <v>241</v>
      </c>
      <c r="M74" s="110">
        <v>3000</v>
      </c>
      <c r="N74" s="110">
        <v>600</v>
      </c>
      <c r="O74" s="100">
        <v>3000</v>
      </c>
      <c r="P74" s="100">
        <v>0</v>
      </c>
      <c r="Q74" s="100">
        <v>0</v>
      </c>
    </row>
    <row r="75" spans="12:17" ht="12.75">
      <c r="L75" s="113" t="s">
        <v>257</v>
      </c>
      <c r="M75" s="105">
        <v>133100</v>
      </c>
      <c r="N75" s="105">
        <v>133076.14</v>
      </c>
      <c r="O75" s="100">
        <v>646441</v>
      </c>
      <c r="P75" s="100">
        <v>0</v>
      </c>
      <c r="Q75" s="100">
        <v>0</v>
      </c>
    </row>
    <row r="76" spans="12:17" ht="12.75">
      <c r="L76" s="113" t="s">
        <v>256</v>
      </c>
      <c r="M76" s="105">
        <v>436911</v>
      </c>
      <c r="N76" s="105">
        <v>0</v>
      </c>
      <c r="O76" s="100">
        <v>436911</v>
      </c>
      <c r="P76" s="100">
        <v>0</v>
      </c>
      <c r="Q76" s="100">
        <v>0</v>
      </c>
    </row>
    <row r="77" spans="12:17" ht="12.75">
      <c r="L77" s="113" t="s">
        <v>243</v>
      </c>
      <c r="M77" s="105">
        <v>76430</v>
      </c>
      <c r="N77" s="105">
        <v>76429.06</v>
      </c>
      <c r="O77" s="100">
        <v>76430</v>
      </c>
      <c r="P77" s="100">
        <v>0</v>
      </c>
      <c r="Q77" s="100">
        <v>0</v>
      </c>
    </row>
    <row r="78" spans="12:17" ht="12.75">
      <c r="L78" s="113" t="s">
        <v>244</v>
      </c>
      <c r="M78" s="105">
        <v>2043880</v>
      </c>
      <c r="N78" s="105">
        <v>2043879.91</v>
      </c>
      <c r="O78" s="114">
        <v>0</v>
      </c>
      <c r="P78" s="114">
        <v>0</v>
      </c>
      <c r="Q78" s="114">
        <v>0</v>
      </c>
    </row>
    <row r="79" spans="15:17" ht="12.75">
      <c r="O79" s="99">
        <v>98747639.66</v>
      </c>
      <c r="P79" s="99">
        <v>20853247.92</v>
      </c>
      <c r="Q79" s="99">
        <v>16272709.88</v>
      </c>
    </row>
    <row r="81" spans="12:17" ht="12.75">
      <c r="L81" s="107" t="s">
        <v>267</v>
      </c>
      <c r="M81" s="107"/>
      <c r="N81" s="107" t="s">
        <v>177</v>
      </c>
      <c r="O81" s="107" t="s">
        <v>178</v>
      </c>
      <c r="P81" s="107" t="s">
        <v>179</v>
      </c>
      <c r="Q81" s="107"/>
    </row>
    <row r="82" spans="12:17" ht="12.75">
      <c r="L82" s="152" t="s">
        <v>277</v>
      </c>
      <c r="M82" s="128"/>
      <c r="N82" s="128">
        <v>61111180</v>
      </c>
      <c r="O82" s="128">
        <v>28839299.07</v>
      </c>
      <c r="P82" s="128">
        <v>28839299.07</v>
      </c>
      <c r="Q82" s="128"/>
    </row>
    <row r="83" spans="12:17" ht="12.75">
      <c r="L83" s="152" t="s">
        <v>278</v>
      </c>
      <c r="M83" s="128"/>
      <c r="N83" s="128">
        <v>15159663.14</v>
      </c>
      <c r="O83" s="128">
        <v>8629936.18</v>
      </c>
      <c r="P83" s="128">
        <v>4694317.78</v>
      </c>
      <c r="Q83" s="128"/>
    </row>
    <row r="84" spans="12:17" ht="12.75">
      <c r="L84" s="152" t="s">
        <v>279</v>
      </c>
      <c r="M84" s="128"/>
      <c r="N84" s="128">
        <v>86170</v>
      </c>
      <c r="O84" s="128">
        <v>10660.55</v>
      </c>
      <c r="P84" s="128">
        <v>10660.55</v>
      </c>
      <c r="Q84" s="128"/>
    </row>
    <row r="85" spans="12:17" ht="12.75">
      <c r="L85" s="152" t="s">
        <v>269</v>
      </c>
      <c r="M85" s="128"/>
      <c r="N85" s="128">
        <v>3266626.27</v>
      </c>
      <c r="O85" s="128">
        <v>864946.27</v>
      </c>
      <c r="P85" s="128">
        <v>864946.27</v>
      </c>
      <c r="Q85" s="128"/>
    </row>
    <row r="86" spans="12:17" ht="12.75">
      <c r="L86" s="152" t="s">
        <v>280</v>
      </c>
      <c r="M86" s="128"/>
      <c r="N86" s="128">
        <v>23739392.23</v>
      </c>
      <c r="O86" s="128">
        <v>4815285.24</v>
      </c>
      <c r="P86" s="128">
        <v>3883653.24</v>
      </c>
      <c r="Q86" s="128"/>
    </row>
    <row r="87" spans="12:17" ht="12.75">
      <c r="L87" s="152" t="s">
        <v>273</v>
      </c>
      <c r="M87" s="128"/>
      <c r="N87" s="128">
        <v>198000</v>
      </c>
      <c r="O87" s="128">
        <v>36600</v>
      </c>
      <c r="P87" s="128">
        <v>36600</v>
      </c>
      <c r="Q87" s="128"/>
    </row>
    <row r="88" spans="12:17" ht="12.75">
      <c r="L88" s="152" t="s">
        <v>274</v>
      </c>
      <c r="M88" s="128"/>
      <c r="N88" s="128">
        <v>646441</v>
      </c>
      <c r="O88" s="128">
        <v>0</v>
      </c>
      <c r="P88" s="128">
        <v>0</v>
      </c>
      <c r="Q88" s="128"/>
    </row>
    <row r="89" spans="12:17" ht="12.75">
      <c r="L89" s="153" t="s">
        <v>119</v>
      </c>
      <c r="M89" s="99"/>
      <c r="N89" s="99">
        <v>104207472.64</v>
      </c>
      <c r="O89" s="99">
        <v>43196727.31</v>
      </c>
      <c r="P89" s="99">
        <v>38329476.91</v>
      </c>
      <c r="Q89" s="99"/>
    </row>
  </sheetData>
  <sheetProtection/>
  <mergeCells count="10">
    <mergeCell ref="A3:K3"/>
    <mergeCell ref="I5:K5"/>
    <mergeCell ref="B5:B6"/>
    <mergeCell ref="C5:C6"/>
    <mergeCell ref="D5:D6"/>
    <mergeCell ref="E5:E6"/>
    <mergeCell ref="F5:F6"/>
    <mergeCell ref="G5:G6"/>
    <mergeCell ref="H5:H6"/>
    <mergeCell ref="A5:A6"/>
  </mergeCells>
  <printOptions/>
  <pageMargins left="0.3937007874015748" right="0.1968503937007874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9" customHeight="1"/>
    <row r="2" ht="8.25" customHeight="1"/>
    <row r="3" spans="1:7" ht="16.5" customHeight="1">
      <c r="A3" s="155" t="s">
        <v>283</v>
      </c>
      <c r="B3" s="155"/>
      <c r="C3" s="155"/>
      <c r="D3" s="155"/>
      <c r="E3" s="155"/>
      <c r="F3" s="155"/>
      <c r="G3" s="155"/>
    </row>
    <row r="4" spans="1:7" ht="16.5" customHeight="1">
      <c r="A4" s="17"/>
      <c r="B4" s="17"/>
      <c r="C4" s="17"/>
      <c r="D4" s="17"/>
      <c r="E4" s="17"/>
      <c r="F4" s="17"/>
      <c r="G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7" ht="48.75" customHeight="1" thickBot="1">
      <c r="A6" s="62" t="s">
        <v>0</v>
      </c>
      <c r="B6" s="63" t="s">
        <v>172</v>
      </c>
      <c r="C6" s="64" t="s">
        <v>258</v>
      </c>
      <c r="D6" s="63" t="s">
        <v>259</v>
      </c>
      <c r="E6" s="63" t="s">
        <v>175</v>
      </c>
      <c r="F6" s="64" t="s">
        <v>39</v>
      </c>
      <c r="G6" s="65" t="s">
        <v>38</v>
      </c>
    </row>
    <row r="7" spans="1:7" ht="34.5" customHeight="1">
      <c r="A7" s="33" t="s">
        <v>27</v>
      </c>
      <c r="B7" s="24">
        <f>'INGRESOS '!B6</f>
        <v>19042161.16</v>
      </c>
      <c r="C7" s="24">
        <f>'INGRESOS '!C6</f>
        <v>18559166.41</v>
      </c>
      <c r="D7" s="96">
        <f>'INGRESOS '!$D$6</f>
        <v>18896671.4</v>
      </c>
      <c r="E7" s="24">
        <f>'INGRESOS '!E6</f>
        <v>6512289.919999998</v>
      </c>
      <c r="F7" s="28">
        <f>'INGRESOS '!F6</f>
        <v>0</v>
      </c>
      <c r="G7" s="93">
        <f aca="true" t="shared" si="0" ref="G7:G12">(E7+F7)/D7</f>
        <v>0.34462629857658417</v>
      </c>
    </row>
    <row r="8" spans="1:7" ht="34.5" customHeight="1">
      <c r="A8" s="34" t="s">
        <v>26</v>
      </c>
      <c r="B8" s="10">
        <f>'INGRESOS '!B20</f>
        <v>67330851</v>
      </c>
      <c r="C8" s="10">
        <f>'INGRESOS '!C20</f>
        <v>66452308.69</v>
      </c>
      <c r="D8" s="97">
        <f>'INGRESOS '!$D$20</f>
        <v>67330851</v>
      </c>
      <c r="E8" s="10">
        <f>'INGRESOS '!E20</f>
        <v>32173842.84</v>
      </c>
      <c r="F8" s="29">
        <f>'INGRESOS '!F20</f>
        <v>0</v>
      </c>
      <c r="G8" s="18">
        <f t="shared" si="0"/>
        <v>0.4778469655760032</v>
      </c>
    </row>
    <row r="9" spans="1:7" ht="34.5" customHeight="1">
      <c r="A9" s="34" t="s">
        <v>36</v>
      </c>
      <c r="B9" s="10">
        <f>'INGRESOS '!B29</f>
        <v>360000</v>
      </c>
      <c r="C9" s="10">
        <f>'INGRESOS '!C29</f>
        <v>266270.12</v>
      </c>
      <c r="D9" s="10">
        <f>'INGRESOS '!$D$29</f>
        <v>360000</v>
      </c>
      <c r="E9" s="10">
        <f>'INGRESOS '!E29</f>
        <v>39109.82000000001</v>
      </c>
      <c r="F9" s="29">
        <f>'INGRESOS '!F29</f>
        <v>0</v>
      </c>
      <c r="G9" s="18">
        <f t="shared" si="0"/>
        <v>0.10863838888888891</v>
      </c>
    </row>
    <row r="10" spans="1:7" s="1" customFormat="1" ht="34.5" customHeight="1">
      <c r="A10" s="35" t="s">
        <v>82</v>
      </c>
      <c r="B10" s="25">
        <f>'INGRESOS '!B36</f>
        <v>500</v>
      </c>
      <c r="C10" s="25">
        <f>'INGRESOS '!C36</f>
        <v>4590.63</v>
      </c>
      <c r="D10" s="25">
        <f>'INGRESOS '!$D$36</f>
        <v>1223.65</v>
      </c>
      <c r="E10" s="25">
        <f>'INGRESOS '!E36</f>
        <v>1496.98</v>
      </c>
      <c r="F10" s="30">
        <f>'INGRESOS '!F36</f>
        <v>0</v>
      </c>
      <c r="G10" s="18">
        <v>0</v>
      </c>
    </row>
    <row r="11" spans="1:7" ht="34.5" customHeight="1">
      <c r="A11" s="34" t="s">
        <v>37</v>
      </c>
      <c r="B11" s="10">
        <f>'INGRESOS '!B37</f>
        <v>8071541.390000001</v>
      </c>
      <c r="C11" s="10">
        <f>'INGRESOS '!C37</f>
        <v>5580569.81</v>
      </c>
      <c r="D11" s="10">
        <f>'INGRESOS '!$D$37</f>
        <v>7470011</v>
      </c>
      <c r="E11" s="10">
        <f>'INGRESOS '!E37</f>
        <v>6432817.72</v>
      </c>
      <c r="F11" s="29">
        <f>'INGRESOS '!F37</f>
        <v>0</v>
      </c>
      <c r="G11" s="18">
        <f t="shared" si="0"/>
        <v>0.8611523758131012</v>
      </c>
    </row>
    <row r="12" spans="1:7" s="1" customFormat="1" ht="34.5" customHeight="1">
      <c r="A12" s="35" t="s">
        <v>20</v>
      </c>
      <c r="B12" s="12">
        <f>'INGRESOS '!B46</f>
        <v>12362517.309999999</v>
      </c>
      <c r="C12" s="12">
        <f>'INGRESOS '!C46</f>
        <v>111778.32</v>
      </c>
      <c r="D12" s="12">
        <f>'INGRESOS '!$D$46</f>
        <v>10148715.59</v>
      </c>
      <c r="E12" s="12">
        <f>'INGRESOS '!E46</f>
        <v>20637.41</v>
      </c>
      <c r="F12" s="31">
        <f>'INGRESOS '!F46</f>
        <v>9943715.59</v>
      </c>
      <c r="G12" s="18">
        <f t="shared" si="0"/>
        <v>0.9818338992392632</v>
      </c>
    </row>
    <row r="13" spans="1:7" s="1" customFormat="1" ht="34.5" customHeight="1" thickBot="1">
      <c r="A13" s="36" t="s">
        <v>21</v>
      </c>
      <c r="B13" s="11">
        <f>'INGRESOS '!B49</f>
        <v>1272057</v>
      </c>
      <c r="C13" s="11">
        <f>'INGRESOS '!C49</f>
        <v>1444275.01</v>
      </c>
      <c r="D13" s="11">
        <f>'INGRESOS '!$D$49</f>
        <v>0</v>
      </c>
      <c r="E13" s="11">
        <f>'INGRESOS '!E49</f>
        <v>1176654.1400000001</v>
      </c>
      <c r="F13" s="32">
        <f>'INGRESOS '!F49</f>
        <v>0</v>
      </c>
      <c r="G13" s="94"/>
    </row>
    <row r="14" spans="1:7" ht="34.5" customHeight="1" thickBot="1" thickTop="1">
      <c r="A14" s="42" t="s">
        <v>80</v>
      </c>
      <c r="B14" s="43">
        <f>SUM(B7:B13)</f>
        <v>108439627.86</v>
      </c>
      <c r="C14" s="43">
        <f>SUM(C7:C13)</f>
        <v>92418958.99</v>
      </c>
      <c r="D14" s="43">
        <f>SUM(D7:D13)</f>
        <v>104207472.64000002</v>
      </c>
      <c r="E14" s="43">
        <f>SUM(E7:E13)</f>
        <v>46356848.82999999</v>
      </c>
      <c r="F14" s="77">
        <f>SUM(F7:F13)</f>
        <v>9943715.59</v>
      </c>
      <c r="G14" s="92">
        <f>(E14+F14)/D14</f>
        <v>0.5402737730191244</v>
      </c>
    </row>
  </sheetData>
  <sheetProtection/>
  <mergeCells count="1">
    <mergeCell ref="A3:G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8" width="14.57421875" style="0" customWidth="1"/>
    <col min="9" max="11" width="8.00390625" style="0" bestFit="1" customWidth="1"/>
  </cols>
  <sheetData>
    <row r="1" ht="9" customHeight="1"/>
    <row r="2" ht="8.25" customHeight="1"/>
    <row r="3" spans="1:11" s="55" customFormat="1" ht="15.75">
      <c r="A3" s="156" t="s">
        <v>284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91" customFormat="1" ht="33" customHeight="1" thickTop="1">
      <c r="A6" s="162" t="s">
        <v>0</v>
      </c>
      <c r="B6" s="160" t="s">
        <v>91</v>
      </c>
      <c r="C6" s="160" t="s">
        <v>92</v>
      </c>
      <c r="D6" s="160" t="s">
        <v>93</v>
      </c>
      <c r="E6" s="160" t="s">
        <v>63</v>
      </c>
      <c r="F6" s="160" t="s">
        <v>62</v>
      </c>
      <c r="G6" s="160" t="s">
        <v>64</v>
      </c>
      <c r="H6" s="160" t="s">
        <v>87</v>
      </c>
      <c r="I6" s="157" t="s">
        <v>1</v>
      </c>
      <c r="J6" s="158"/>
      <c r="K6" s="159"/>
    </row>
    <row r="7" spans="1:11" s="91" customFormat="1" ht="15.75" customHeight="1" thickBot="1">
      <c r="A7" s="163"/>
      <c r="B7" s="161"/>
      <c r="C7" s="161"/>
      <c r="D7" s="161"/>
      <c r="E7" s="161"/>
      <c r="F7" s="161"/>
      <c r="G7" s="161"/>
      <c r="H7" s="161"/>
      <c r="I7" s="52" t="s">
        <v>59</v>
      </c>
      <c r="J7" s="52" t="s">
        <v>60</v>
      </c>
      <c r="K7" s="53" t="s">
        <v>61</v>
      </c>
    </row>
    <row r="8" spans="1:11" s="2" customFormat="1" ht="39.75" customHeight="1" thickTop="1">
      <c r="A8" s="37" t="s">
        <v>2</v>
      </c>
      <c r="B8" s="19">
        <f>'GASTOS '!B7</f>
        <v>61111180</v>
      </c>
      <c r="C8" s="19">
        <f>'GASTOS '!C7</f>
        <v>59980259.41999999</v>
      </c>
      <c r="D8" s="19">
        <f>'GASTOS '!D7</f>
        <v>61111180</v>
      </c>
      <c r="E8" s="19">
        <f>'GASTOS '!E7</f>
        <v>28839299.069999997</v>
      </c>
      <c r="F8" s="19">
        <f>'GASTOS '!F7</f>
        <v>28839299.069999997</v>
      </c>
      <c r="G8" s="19">
        <f>'GASTOS '!G7</f>
        <v>1300000</v>
      </c>
      <c r="H8" s="19">
        <f>F8+G8</f>
        <v>30139299.069999997</v>
      </c>
      <c r="I8" s="20">
        <f>E8/D8</f>
        <v>0.4719152709864217</v>
      </c>
      <c r="J8" s="20">
        <f>F8/D8</f>
        <v>0.4719152709864217</v>
      </c>
      <c r="K8" s="21">
        <f>H8/D8</f>
        <v>0.49318797427901073</v>
      </c>
    </row>
    <row r="9" spans="1:11" s="2" customFormat="1" ht="39.75" customHeight="1">
      <c r="A9" s="38" t="s">
        <v>14</v>
      </c>
      <c r="B9" s="10">
        <f>'GASTOS '!B16</f>
        <v>15161139.610000001</v>
      </c>
      <c r="C9" s="10">
        <f>'GASTOS '!C16</f>
        <v>13255240.840000002</v>
      </c>
      <c r="D9" s="10">
        <f>'GASTOS '!D16</f>
        <v>15159663.14</v>
      </c>
      <c r="E9" s="10">
        <f>'GASTOS '!E16</f>
        <v>8629936.18</v>
      </c>
      <c r="F9" s="10">
        <f>'GASTOS '!F16</f>
        <v>4694317.779999999</v>
      </c>
      <c r="G9" s="10">
        <f>'GASTOS '!G16</f>
        <v>271726.89</v>
      </c>
      <c r="H9" s="10">
        <f aca="true" t="shared" si="0" ref="H9:H14">F9+G9</f>
        <v>4966044.669999999</v>
      </c>
      <c r="I9" s="13">
        <f aca="true" t="shared" si="1" ref="I9:I15">E9/D9</f>
        <v>0.5692696533097238</v>
      </c>
      <c r="J9" s="13">
        <f aca="true" t="shared" si="2" ref="J9:J15">F9/D9</f>
        <v>0.3096584493103716</v>
      </c>
      <c r="K9" s="14">
        <f aca="true" t="shared" si="3" ref="K9:K15">H9/D9</f>
        <v>0.3275827849298767</v>
      </c>
    </row>
    <row r="10" spans="1:11" s="2" customFormat="1" ht="39.75" customHeight="1">
      <c r="A10" s="38" t="s">
        <v>13</v>
      </c>
      <c r="B10" s="10">
        <f>'GASTOS '!B22</f>
        <v>91170</v>
      </c>
      <c r="C10" s="10">
        <f>'GASTOS '!C22</f>
        <v>69061.26</v>
      </c>
      <c r="D10" s="10">
        <f>'GASTOS '!D22</f>
        <v>86170</v>
      </c>
      <c r="E10" s="10">
        <f>'GASTOS '!E22</f>
        <v>10660.55</v>
      </c>
      <c r="F10" s="10">
        <f>'GASTOS '!F22</f>
        <v>10660.55</v>
      </c>
      <c r="G10" s="10">
        <f>'GASTOS '!G22</f>
        <v>0</v>
      </c>
      <c r="H10" s="10">
        <f t="shared" si="0"/>
        <v>10660.55</v>
      </c>
      <c r="I10" s="13">
        <f t="shared" si="1"/>
        <v>0.12371533016130903</v>
      </c>
      <c r="J10" s="13">
        <f t="shared" si="2"/>
        <v>0.12371533016130903</v>
      </c>
      <c r="K10" s="14">
        <f t="shared" si="3"/>
        <v>0.12371533016130903</v>
      </c>
    </row>
    <row r="11" spans="1:11" s="2" customFormat="1" ht="39.75" customHeight="1">
      <c r="A11" s="38" t="s">
        <v>86</v>
      </c>
      <c r="B11" s="10">
        <f>'GASTOS '!B25</f>
        <v>3774986.75</v>
      </c>
      <c r="C11" s="10">
        <f>'GASTOS '!C25</f>
        <v>2781232.02</v>
      </c>
      <c r="D11" s="10">
        <f>'GASTOS '!D25</f>
        <v>3266626.27</v>
      </c>
      <c r="E11" s="10">
        <f>'GASTOS '!E25</f>
        <v>864946.27</v>
      </c>
      <c r="F11" s="10">
        <f>'GASTOS '!F25</f>
        <v>864946.27</v>
      </c>
      <c r="G11" s="10">
        <f>'GASTOS '!G25</f>
        <v>142953.86</v>
      </c>
      <c r="H11" s="10">
        <f t="shared" si="0"/>
        <v>1007900.13</v>
      </c>
      <c r="I11" s="13">
        <f t="shared" si="1"/>
        <v>0.2647827447980451</v>
      </c>
      <c r="J11" s="13">
        <f t="shared" si="2"/>
        <v>0.2647827447980451</v>
      </c>
      <c r="K11" s="14">
        <f t="shared" si="3"/>
        <v>0.3085446716866083</v>
      </c>
    </row>
    <row r="12" spans="1:11" s="2" customFormat="1" ht="39.75" customHeight="1">
      <c r="A12" s="39" t="s">
        <v>17</v>
      </c>
      <c r="B12" s="12">
        <f>'GASTOS '!B32</f>
        <v>25412830.5</v>
      </c>
      <c r="C12" s="12">
        <f>'GASTOS '!C32</f>
        <v>16193745.2</v>
      </c>
      <c r="D12" s="12">
        <f>'GASTOS '!D32</f>
        <v>23739392.230000004</v>
      </c>
      <c r="E12" s="12">
        <f>'GASTOS '!E32</f>
        <v>4815285.24</v>
      </c>
      <c r="F12" s="12">
        <f>'GASTOS '!F32</f>
        <v>3883653.24</v>
      </c>
      <c r="G12" s="12">
        <f>'GASTOS '!G32</f>
        <v>401617.03</v>
      </c>
      <c r="H12" s="10">
        <f t="shared" si="0"/>
        <v>4285270.2700000005</v>
      </c>
      <c r="I12" s="22">
        <f t="shared" si="1"/>
        <v>0.2028394490198791</v>
      </c>
      <c r="J12" s="22">
        <f t="shared" si="2"/>
        <v>0.1635953103758124</v>
      </c>
      <c r="K12" s="23">
        <f t="shared" si="3"/>
        <v>0.1805130573050058</v>
      </c>
    </row>
    <row r="13" spans="1:11" s="2" customFormat="1" ht="39.75" customHeight="1">
      <c r="A13" s="39" t="s">
        <v>20</v>
      </c>
      <c r="B13" s="12">
        <f>'GASTOS '!B37</f>
        <v>198000</v>
      </c>
      <c r="C13" s="12">
        <f>'GASTOS '!C37</f>
        <v>77400</v>
      </c>
      <c r="D13" s="12">
        <f>'GASTOS '!D37</f>
        <v>198000</v>
      </c>
      <c r="E13" s="12">
        <f>'GASTOS '!E37</f>
        <v>36600</v>
      </c>
      <c r="F13" s="12">
        <f>'GASTOS '!F37</f>
        <v>36600</v>
      </c>
      <c r="G13" s="12">
        <f>'GASTOS '!G37</f>
        <v>0</v>
      </c>
      <c r="H13" s="10">
        <f t="shared" si="0"/>
        <v>36600</v>
      </c>
      <c r="I13" s="22">
        <f t="shared" si="1"/>
        <v>0.18484848484848485</v>
      </c>
      <c r="J13" s="22">
        <f t="shared" si="2"/>
        <v>0.18484848484848485</v>
      </c>
      <c r="K13" s="23">
        <f t="shared" si="3"/>
        <v>0.18484848484848485</v>
      </c>
    </row>
    <row r="14" spans="1:11" s="2" customFormat="1" ht="39.75" customHeight="1" thickBot="1">
      <c r="A14" s="38" t="s">
        <v>21</v>
      </c>
      <c r="B14" s="10">
        <f>'GASTOS '!B40</f>
        <v>2690321</v>
      </c>
      <c r="C14" s="10">
        <f>'GASTOS '!C40</f>
        <v>2253385.11</v>
      </c>
      <c r="D14" s="10">
        <f>'GASTOS '!D40</f>
        <v>646441</v>
      </c>
      <c r="E14" s="10">
        <f>'GASTOS '!E40</f>
        <v>0</v>
      </c>
      <c r="F14" s="10">
        <f>'GASTOS '!F40</f>
        <v>0</v>
      </c>
      <c r="G14" s="10">
        <f>'GASTOS '!G40</f>
        <v>0</v>
      </c>
      <c r="H14" s="95">
        <f t="shared" si="0"/>
        <v>0</v>
      </c>
      <c r="I14" s="13">
        <f t="shared" si="1"/>
        <v>0</v>
      </c>
      <c r="J14" s="13">
        <f t="shared" si="2"/>
        <v>0</v>
      </c>
      <c r="K14" s="14">
        <f t="shared" si="3"/>
        <v>0</v>
      </c>
    </row>
    <row r="15" spans="1:11" s="54" customFormat="1" ht="39.75" customHeight="1" thickBot="1">
      <c r="A15" s="44" t="s">
        <v>79</v>
      </c>
      <c r="B15" s="45">
        <f>SUM(B8:B14)</f>
        <v>108439627.86</v>
      </c>
      <c r="C15" s="45">
        <f aca="true" t="shared" si="4" ref="C15:H15">SUM(C8:C14)</f>
        <v>94610323.85</v>
      </c>
      <c r="D15" s="45">
        <f t="shared" si="4"/>
        <v>104207472.64</v>
      </c>
      <c r="E15" s="45">
        <f t="shared" si="4"/>
        <v>43196727.31</v>
      </c>
      <c r="F15" s="45">
        <f t="shared" si="4"/>
        <v>38329476.91</v>
      </c>
      <c r="G15" s="45">
        <f t="shared" si="4"/>
        <v>2116297.7800000003</v>
      </c>
      <c r="H15" s="45">
        <f t="shared" si="4"/>
        <v>40445774.69</v>
      </c>
      <c r="I15" s="46">
        <f t="shared" si="1"/>
        <v>0.4145261967846532</v>
      </c>
      <c r="J15" s="47">
        <f t="shared" si="2"/>
        <v>0.36781888994098144</v>
      </c>
      <c r="K15" s="48">
        <f t="shared" si="3"/>
        <v>0.3881273930299208</v>
      </c>
    </row>
    <row r="16" spans="1:11" s="1" customFormat="1" ht="18.75" customHeight="1">
      <c r="A16" s="3"/>
      <c r="B16" s="26"/>
      <c r="C16" s="26"/>
      <c r="D16" s="26"/>
      <c r="E16" s="26"/>
      <c r="F16" s="26"/>
      <c r="G16" s="26"/>
      <c r="H16" s="26"/>
      <c r="I16" s="27"/>
      <c r="J16" s="27"/>
      <c r="K16" s="27"/>
    </row>
    <row r="17" ht="12.75">
      <c r="G17" s="40"/>
    </row>
    <row r="21" ht="12.75">
      <c r="G21" s="40"/>
    </row>
  </sheetData>
  <sheetProtection/>
  <mergeCells count="10">
    <mergeCell ref="A3:K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rintOptions/>
  <pageMargins left="0.3937007874015748" right="0" top="0.5905511811023623" bottom="0.984251968503937" header="0" footer="0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3">
      <selection activeCell="E26" sqref="E26"/>
    </sheetView>
  </sheetViews>
  <sheetFormatPr defaultColWidth="11.421875" defaultRowHeight="12.75"/>
  <cols>
    <col min="2" max="2" width="47.140625" style="0" customWidth="1"/>
    <col min="3" max="3" width="18.28125" style="40" customWidth="1"/>
  </cols>
  <sheetData>
    <row r="3" ht="12.75">
      <c r="B3" s="125" t="s">
        <v>260</v>
      </c>
    </row>
    <row r="4" spans="2:3" ht="12.75">
      <c r="B4" t="s">
        <v>261</v>
      </c>
      <c r="C4" s="40">
        <f>'INGRESOS '!F48</f>
        <v>9943715.59</v>
      </c>
    </row>
    <row r="7" ht="12.75">
      <c r="B7" s="126" t="s">
        <v>262</v>
      </c>
    </row>
    <row r="8" spans="2:3" ht="12.75">
      <c r="B8" s="2" t="s">
        <v>281</v>
      </c>
      <c r="C8" s="40">
        <f>'GASTOS '!G14</f>
        <v>1300000</v>
      </c>
    </row>
    <row r="9" ht="12.75">
      <c r="B9" s="2" t="s">
        <v>266</v>
      </c>
    </row>
    <row r="10" spans="2:3" ht="12.75">
      <c r="B10" s="2" t="s">
        <v>263</v>
      </c>
      <c r="C10" s="127">
        <f>'GASTOS '!G19</f>
        <v>271726.89</v>
      </c>
    </row>
    <row r="11" spans="2:3" ht="12.75">
      <c r="B11" s="2" t="s">
        <v>264</v>
      </c>
      <c r="C11" s="127">
        <f>'GASTOS '!G29</f>
        <v>142953.86</v>
      </c>
    </row>
    <row r="12" spans="2:3" ht="12.75">
      <c r="B12" s="2" t="s">
        <v>265</v>
      </c>
      <c r="C12" s="127">
        <f>'GASTOS '!G35</f>
        <v>401617.03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MARIA JOSE FLOREZ CATON</cp:lastModifiedBy>
  <cp:lastPrinted>2020-07-10T06:44:43Z</cp:lastPrinted>
  <dcterms:created xsi:type="dcterms:W3CDTF">2013-11-21T13:36:25Z</dcterms:created>
  <dcterms:modified xsi:type="dcterms:W3CDTF">2020-07-10T07:02:37Z</dcterms:modified>
  <cp:category/>
  <cp:version/>
  <cp:contentType/>
  <cp:contentStatus/>
</cp:coreProperties>
</file>