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<sst xmlns="http://schemas.openxmlformats.org/spreadsheetml/2006/main" count="328" uniqueCount="291">
  <si>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</si>
  <si>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</si>
  <si>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</si>
  <si>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</si>
  <si>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</si>
  <si>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</si>
  <si>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</si>
  <si>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</si>
  <si>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</si>
  <si>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</si>
  <si>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</si>
  <si>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</si>
  <si>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</si>
  <si>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</si>
  <si>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</si>
  <si>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</si>
  <si>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</si>
  <si>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</si>
  <si>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</si>
  <si>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</si>
  <si>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</si>
  <si>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</si>
  <si>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</si>
  <si>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</si>
  <si>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</si>
  <si>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</si>
  <si>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</si>
  <si>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</si>
  <si>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</si>
  <si>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</si>
  <si>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</si>
  <si>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</si>
  <si>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</si>
  <si>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</si>
  <si>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</si>
  <si>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</si>
  <si>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</si>
  <si>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</si>
  <si>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</si>
  <si>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</si>
  <si>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</si>
  <si>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</si>
  <si>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</si>
  <si>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</si>
  <si>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</si>
  <si>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</si>
  <si>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</si>
  <si>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</si>
  <si>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</si>
  <si>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</si>
  <si>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</si>
  <si>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</si>
  <si>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</si>
  <si>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</si>
  <si>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</si>
  <si>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</si>
  <si>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</si>
  <si>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</si>
  <si>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</si>
  <si>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</si>
  <si>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</si>
  <si>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</si>
  <si>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</si>
  <si>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</si>
  <si>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</si>
  <si>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</si>
  <si>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</si>
  <si>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</si>
  <si>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</si>
  <si>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</si>
  <si>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</si>
  <si>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</si>
  <si>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</si>
  <si>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</si>
  <si>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</si>
  <si>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</si>
  <si>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</si>
  <si>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</si>
  <si>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</si>
  <si>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</si>
  <si>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</si>
  <si>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</si>
  <si>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</si>
  <si>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</si>
  <si>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</si>
  <si>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</si>
  <si>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</si>
  <si>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</si>
  <si>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</si>
  <si>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</si>
  <si>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</si>
  <si>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</si>
  <si>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</si>
  <si>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</si>
  <si>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</si>
  <si>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</si>
  <si>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</si>
  <si>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</si>
  <si>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</si>
  <si>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</si>
  <si>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</si>
  <si>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</si>
  <si>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</si>
  <si>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</si>
  <si>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</si>
  <si>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</si>
  <si>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</si>
  <si>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</si>
  <si>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</si>
  <si>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</si>
  <si>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</si>
  <si>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</si>
  <si>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</si>
  <si>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</si>
  <si>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</si>
  <si>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</si>
  <si>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</si>
  <si>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</si>
  <si>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</si>
  <si>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</si>
  <si>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</si>
  <si>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</si>
  <si>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</si>
  <si>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</si>
  <si>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</si>
  <si>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</si>
  <si>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</si>
  <si>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</si>
  <si>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</si>
  <si>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</si>
  <si>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</si>
  <si>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</si>
  <si>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</si>
  <si>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</si>
  <si>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</si>
  <si>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</si>
  <si>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</si>
  <si>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</si>
  <si>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</si>
  <si>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</si>
  <si>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</si>
  <si>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</si>
  <si>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</si>
  <si>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</si>
  <si>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</si>
  <si>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</si>
  <si>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</si>
  <si>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</si>
  <si>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</si>
  <si>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</si>
  <si>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</si>
  <si>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</si>
  <si>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</si>
  <si>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</si>
  <si>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</si>
  <si>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</si>
  <si>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</si>
  <si>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</si>
  <si>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</si>
  <si>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</si>
  <si>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</si>
  <si>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</si>
  <si>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</si>
  <si>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</si>
  <si>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</si>
  <si>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</si>
  <si>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</si>
  <si>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</si>
  <si>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</si>
  <si>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</si>
  <si>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</si>
  <si>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</si>
  <si>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</si>
  <si>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</si>
  <si>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</si>
  <si>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</si>
  <si>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</si>
  <si>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</si>
  <si>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</si>
  <si>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</si>
  <si>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</si>
  <si>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</si>
  <si>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</si>
  <si>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</si>
  <si>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</si>
  <si>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</si>
  <si>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</si>
  <si>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</si>
  <si>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</si>
  <si>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</si>
  <si>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</si>
  <si>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</si>
  <si>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</si>
  <si>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</si>
  <si>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</si>
  <si>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</si>
  <si>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</si>
  <si>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</si>
  <si>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</si>
  <si>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</si>
  <si>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</si>
  <si>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</si>
  <si>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</si>
  <si>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</si>
  <si>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</si>
  <si>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</si>
  <si>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</si>
  <si>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</si>
  <si>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</si>
  <si>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</si>
  <si>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</si>
  <si>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</si>
  <si>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</si>
  <si>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</si>
  <si>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</si>
  <si>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</si>
  <si>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</si>
  <si>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</si>
  <si>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</si>
  <si>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</si>
  <si>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</si>
  <si>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</si>
  <si>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</si>
  <si>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</si>
  <si>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</si>
  <si>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</si>
  <si>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</si>
  <si>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</si>
  <si>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</si>
  <si>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</si>
  <si>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</si>
  <si>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</si>
  <si>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</si>
  <si>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</si>
  <si>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</si>
  <si>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</si>
  <si>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</si>
  <si>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</si>
  <si>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Presupuesto financiado con remanente de tesorería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</si>
  <si>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</si>
  <si>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</si>
  <si>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</si>
  <si>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</si>
  <si>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</si>
  <si>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</si>
  <si>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</si>
  <si>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>TOTAL GASTO    (5) (3+4)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</si>
  <si>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</si>
  <si>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</si>
  <si>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</si>
  <si>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</si>
  <si>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</si>
  <si>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</si>
  <si>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</si>
  <si>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412 - TRANSF. OTROS MINISTERIOS</t>
  </si>
  <si>
    <t>706.02 - TRANSF. DE LA CONSEJERÍA DE MEDIO A. PARA INVEST</t>
  </si>
  <si>
    <t xml:space="preserve">      Otras Consejerías (Hac+Agr.+Medio Amb+…)</t>
  </si>
  <si>
    <t>619 - VENTA DE OTRAS INVERSIONES REALES</t>
  </si>
  <si>
    <t>711.02 - M. CIENCIA, IN. Y UNIVERSIDADES. INVESTIGACION</t>
  </si>
  <si>
    <t>219 - OTRO INMOVILIZADO MATERIAL</t>
  </si>
  <si>
    <t xml:space="preserve">PORCENTAJE  EJECUCIÓN         (2+3/1)     </t>
  </si>
  <si>
    <t>697 - RECUALIFICACION. PROYECTOS DE INVESTIGACION</t>
  </si>
  <si>
    <t>461.02 - TRANSF. DE DIPUTACIONES PROVINCIALES</t>
  </si>
  <si>
    <t xml:space="preserve"> PRESUPUESTO TOTAL 2021</t>
  </si>
  <si>
    <t xml:space="preserve">GASTO COMPROMETIDO 2021  (FASE AD)         </t>
  </si>
  <si>
    <t xml:space="preserve"> PRESUPUESTO TOTAL 2022                          (1)</t>
  </si>
  <si>
    <t xml:space="preserve">GASTO COMPROMETIDO 2022  (FASE AD)    (2)  </t>
  </si>
  <si>
    <t>OBLIGACIONES  RECONOCIDAS   2022    (3)</t>
  </si>
  <si>
    <t>185 - SEGUROS</t>
  </si>
  <si>
    <t>186 - PREVENCIÓN DE RIESGOS LABORALES DEL PERSONAL</t>
  </si>
  <si>
    <t xml:space="preserve"> PRESUPUESTO TOTAL  2022                         (1)</t>
  </si>
  <si>
    <t>PREVISIONES DEF.    PRESUPUESTO           2021</t>
  </si>
  <si>
    <t>INGRESO            CONTRAIDO        2021</t>
  </si>
  <si>
    <t xml:space="preserve">   PREVISIONES DEFINITIVAS         2022    (1)</t>
  </si>
  <si>
    <t>INGRESO    CONTRAIDO    2022    (2)</t>
  </si>
  <si>
    <t xml:space="preserve"> PREVISIONES DEFINITIVAS       2022   (1)</t>
  </si>
  <si>
    <t>INGRESO    CONTRAIDO    2022       (2)</t>
  </si>
  <si>
    <t>721.01 - TRANF. DE ORGANISMOS AUTÓNOMOS DEL ESTADO. CONSEJO SUPERIOR DEPORTES. PARA INVERSIONES</t>
  </si>
  <si>
    <t>461.03 - TRANSFERENCIAS POR CONVENIOS. De Comarcas</t>
  </si>
  <si>
    <t>709.02 - DE OTRAS CONSEJERÍAS</t>
  </si>
  <si>
    <t>801 - ADQUISICIÓN DE DEUDA DEL SERCTOR PÚBLICA A L/P</t>
  </si>
  <si>
    <t>840 - DEPOSITOS</t>
  </si>
  <si>
    <t xml:space="preserve">  Art. 80 Deuda del Sector Público</t>
  </si>
  <si>
    <t xml:space="preserve">  Art. 84 Depósitos y Garantías</t>
  </si>
  <si>
    <t xml:space="preserve">  Art. 86 Participación en empresas y acciones</t>
  </si>
  <si>
    <t>Artº 14 Nómina aj. provisional pte formalización septiembre</t>
  </si>
  <si>
    <t>Artº 17 Cuota patronal nómina aj. provisional septiembre</t>
  </si>
  <si>
    <t>RESUMEN PRESUPUESTOS DE GASTOS - EJECUCIÓN A FECHA: 30/09/2022</t>
  </si>
  <si>
    <t>RESUMEN PRESUPUESTO DE INGRESOS - EJECUCIÓN A FECHA: 30/09/2022</t>
  </si>
  <si>
    <t>PRESUPUESTOS DE GASTOS - EJECUCIÓN A FECHA: 30/09/2022</t>
  </si>
  <si>
    <t>PRESUPUESTO DE INGRESOS - EJECUCIÓN A FECHA: 30/09/2022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</si>
</sst>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5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45" fillId="34" borderId="11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5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5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5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4" fillId="14" borderId="32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1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4" fontId="2" fillId="35" borderId="34" xfId="0" applyNumberFormat="1" applyFont="1" applyFill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0" fontId="45" fillId="33" borderId="36" xfId="0" applyFont="1" applyFill="1" applyBorder="1" applyAlignment="1">
      <alignment horizontal="left" vertical="top"/>
    </xf>
    <xf numFmtId="0" fontId="45" fillId="34" borderId="36" xfId="0" applyFont="1" applyFill="1" applyBorder="1" applyAlignment="1">
      <alignment horizontal="left" vertical="top"/>
    </xf>
    <xf numFmtId="49" fontId="5" fillId="17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8" xfId="0" applyFont="1" applyFill="1" applyBorder="1" applyAlignment="1">
      <alignment vertical="center"/>
    </xf>
    <xf numFmtId="4" fontId="5" fillId="5" borderId="39" xfId="0" applyNumberFormat="1" applyFont="1" applyFill="1" applyBorder="1" applyAlignment="1">
      <alignment vertical="center"/>
    </xf>
    <xf numFmtId="10" fontId="5" fillId="5" borderId="39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1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10" fontId="5" fillId="17" borderId="32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1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10" fontId="5" fillId="5" borderId="43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2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2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1" xfId="0" applyNumberFormat="1" applyFont="1" applyFill="1" applyBorder="1" applyAlignment="1">
      <alignment vertical="center"/>
    </xf>
    <xf numFmtId="10" fontId="5" fillId="35" borderId="42" xfId="0" applyNumberFormat="1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10" fontId="6" fillId="0" borderId="39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0" fontId="6" fillId="0" borderId="43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2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2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2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left" vertical="top"/>
    </xf>
    <xf numFmtId="4" fontId="45" fillId="34" borderId="16" xfId="0" applyNumberFormat="1" applyFont="1" applyFill="1" applyBorder="1" applyAlignment="1">
      <alignment horizontal="right" vertical="top"/>
    </xf>
    <xf numFmtId="4" fontId="46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45" fillId="33" borderId="11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74.0039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9" t="s">
        <v>290</v>
      </c>
      <c r="B2" s="129"/>
      <c r="C2" s="129"/>
      <c r="D2" s="129"/>
      <c r="E2" s="129"/>
      <c r="F2" s="129"/>
      <c r="G2" s="129"/>
    </row>
    <row r="3" spans="8:12" ht="13.5" thickBot="1">
      <c r="H3" s="10"/>
      <c r="I3" s="12">
        <v>44561</v>
      </c>
      <c r="J3" s="13">
        <v>44561</v>
      </c>
      <c r="K3" s="13">
        <v>44834</v>
      </c>
      <c r="L3" s="13">
        <v>44834</v>
      </c>
    </row>
    <row r="4" spans="1:12" ht="36" customHeight="1" thickBot="1">
      <c r="A4" s="24" t="s">
        <v>0</v>
      </c>
      <c r="B4" s="25" t="s">
        <v>271</v>
      </c>
      <c r="C4" s="25" t="s">
        <v>272</v>
      </c>
      <c r="D4" s="25" t="s">
        <v>273</v>
      </c>
      <c r="E4" s="25" t="s">
        <v>274</v>
      </c>
      <c r="F4" s="25" t="s">
        <v>37</v>
      </c>
      <c r="G4" s="26" t="s">
        <v>247</v>
      </c>
      <c r="H4" s="14" t="s">
        <v>109</v>
      </c>
      <c r="I4" s="20" t="s">
        <v>84</v>
      </c>
      <c r="J4" s="21" t="s">
        <v>85</v>
      </c>
      <c r="K4" s="14" t="s">
        <v>84</v>
      </c>
      <c r="L4" s="14" t="s">
        <v>85</v>
      </c>
    </row>
    <row r="5" spans="1:12" ht="12.75">
      <c r="A5" s="27" t="s">
        <v>26</v>
      </c>
      <c r="B5" s="28">
        <f>B6+B12+B16+B17+B18</f>
        <v>17970100</v>
      </c>
      <c r="C5" s="28">
        <f>C6+C12+C16+C17+C18</f>
        <v>17465061.79</v>
      </c>
      <c r="D5" s="28">
        <f>D6+D12+D16+D17+D18</f>
        <v>17981320</v>
      </c>
      <c r="E5" s="28">
        <f>E6+E12+E16+E17+E18</f>
        <v>8876215.31</v>
      </c>
      <c r="F5" s="28">
        <f>F6+F12+F16+F17+F18</f>
        <v>0</v>
      </c>
      <c r="G5" s="29">
        <f>(E5+F5)/D5</f>
        <v>0.49363535658116314</v>
      </c>
      <c r="H5" s="19" t="s">
        <v>110</v>
      </c>
      <c r="I5" s="125">
        <v>8190000</v>
      </c>
      <c r="J5" s="125">
        <v>7521425.76</v>
      </c>
      <c r="K5" s="125">
        <v>7500000</v>
      </c>
      <c r="L5" s="125">
        <v>2099007.29</v>
      </c>
    </row>
    <row r="6" spans="1:12" ht="12.75">
      <c r="A6" s="30" t="s">
        <v>40</v>
      </c>
      <c r="B6" s="31">
        <f>B7+B8+B9+B10+B11</f>
        <v>14199500</v>
      </c>
      <c r="C6" s="31">
        <f>C7+C8+C9+C10+C11</f>
        <v>12991857.350000001</v>
      </c>
      <c r="D6" s="31">
        <f>D7+D8+D9+D10+D11</f>
        <v>13918320</v>
      </c>
      <c r="E6" s="31">
        <f>E7+E8+E9+E10+E11</f>
        <v>5982281.6899999995</v>
      </c>
      <c r="F6" s="31"/>
      <c r="G6" s="32">
        <f>(E6+F6)/D6</f>
        <v>0.42981348970278016</v>
      </c>
      <c r="H6" s="19" t="s">
        <v>111</v>
      </c>
      <c r="I6" s="125">
        <v>250000</v>
      </c>
      <c r="J6" s="125">
        <v>240082.74</v>
      </c>
      <c r="K6" s="125">
        <v>250000</v>
      </c>
      <c r="L6" s="125">
        <v>88059.93</v>
      </c>
    </row>
    <row r="7" spans="1:12" ht="12.75">
      <c r="A7" s="30" t="s">
        <v>22</v>
      </c>
      <c r="B7" s="31">
        <f>I5+I7+I8+I10</f>
        <v>11840000</v>
      </c>
      <c r="C7" s="31">
        <f>J5+J7+J8+J10</f>
        <v>11101995.82</v>
      </c>
      <c r="D7" s="31">
        <f>K5+K7+K8+K10</f>
        <v>11250000</v>
      </c>
      <c r="E7" s="31">
        <f>L5+L7+L8+L10</f>
        <v>5465355.41</v>
      </c>
      <c r="F7" s="31"/>
      <c r="G7" s="33">
        <f aca="true" t="shared" si="0" ref="G7:G29">(E7+F7)/D7</f>
        <v>0.4858093697777778</v>
      </c>
      <c r="H7" s="19" t="s">
        <v>112</v>
      </c>
      <c r="I7" s="125">
        <v>3000000</v>
      </c>
      <c r="J7" s="125">
        <v>2980806.72</v>
      </c>
      <c r="K7" s="125">
        <v>3100000</v>
      </c>
      <c r="L7" s="125">
        <v>3094910.95</v>
      </c>
    </row>
    <row r="8" spans="1:12" ht="12.75">
      <c r="A8" s="30" t="s">
        <v>38</v>
      </c>
      <c r="B8" s="31">
        <f>I6</f>
        <v>250000</v>
      </c>
      <c r="C8" s="31">
        <f>J6</f>
        <v>240082.74</v>
      </c>
      <c r="D8" s="31">
        <f>K6</f>
        <v>250000</v>
      </c>
      <c r="E8" s="31">
        <f>L6</f>
        <v>88059.93</v>
      </c>
      <c r="F8" s="31"/>
      <c r="G8" s="33">
        <f t="shared" si="0"/>
        <v>0.35223972</v>
      </c>
      <c r="H8" s="19" t="s">
        <v>113</v>
      </c>
      <c r="I8" s="125">
        <v>350000</v>
      </c>
      <c r="J8" s="125">
        <v>317662.37</v>
      </c>
      <c r="K8" s="125">
        <v>350000</v>
      </c>
      <c r="L8" s="125">
        <v>0</v>
      </c>
    </row>
    <row r="9" spans="1:12" ht="12.75">
      <c r="A9" s="30" t="s">
        <v>23</v>
      </c>
      <c r="B9" s="31">
        <f>I9</f>
        <v>1500000</v>
      </c>
      <c r="C9" s="31">
        <f>J9</f>
        <v>1108790.03</v>
      </c>
      <c r="D9" s="31">
        <f>K9</f>
        <v>1800000</v>
      </c>
      <c r="E9" s="31">
        <f>L9</f>
        <v>155080.33</v>
      </c>
      <c r="F9" s="31"/>
      <c r="G9" s="33">
        <f t="shared" si="0"/>
        <v>0.08615573888888889</v>
      </c>
      <c r="H9" s="19" t="s">
        <v>114</v>
      </c>
      <c r="I9" s="125">
        <v>1500000</v>
      </c>
      <c r="J9" s="125">
        <v>1108790.03</v>
      </c>
      <c r="K9" s="125">
        <v>1800000</v>
      </c>
      <c r="L9" s="125">
        <v>155080.33</v>
      </c>
    </row>
    <row r="10" spans="1:12" ht="12.75">
      <c r="A10" s="30" t="s">
        <v>24</v>
      </c>
      <c r="B10" s="31">
        <f>I11+I12</f>
        <v>250000</v>
      </c>
      <c r="C10" s="31">
        <f>J11+J12</f>
        <v>207451.3</v>
      </c>
      <c r="D10" s="31">
        <f>K11+K12</f>
        <v>200000</v>
      </c>
      <c r="E10" s="31">
        <f>L11+L12</f>
        <v>70268.56</v>
      </c>
      <c r="F10" s="31"/>
      <c r="G10" s="33">
        <f t="shared" si="0"/>
        <v>0.3513428</v>
      </c>
      <c r="H10" s="19" t="s">
        <v>115</v>
      </c>
      <c r="I10" s="125">
        <v>300000</v>
      </c>
      <c r="J10" s="125">
        <v>282100.97</v>
      </c>
      <c r="K10" s="125">
        <v>300000</v>
      </c>
      <c r="L10" s="125">
        <v>271437.17</v>
      </c>
    </row>
    <row r="11" spans="1:12" ht="12.75">
      <c r="A11" s="30" t="s">
        <v>39</v>
      </c>
      <c r="B11" s="31">
        <f>I13+I14</f>
        <v>359500</v>
      </c>
      <c r="C11" s="31">
        <f>J13+J14</f>
        <v>333537.45999999996</v>
      </c>
      <c r="D11" s="31">
        <f>K13+K14</f>
        <v>418320</v>
      </c>
      <c r="E11" s="31">
        <f>L13+L14</f>
        <v>203517.46</v>
      </c>
      <c r="F11" s="31"/>
      <c r="G11" s="33">
        <f t="shared" si="0"/>
        <v>0.486511426659017</v>
      </c>
      <c r="H11" s="19" t="s">
        <v>116</v>
      </c>
      <c r="I11" s="125">
        <v>250000</v>
      </c>
      <c r="J11" s="125">
        <v>207451.3</v>
      </c>
      <c r="K11" s="125">
        <v>200000</v>
      </c>
      <c r="L11" s="125">
        <v>70268.56</v>
      </c>
    </row>
    <row r="12" spans="1:12" ht="12.75">
      <c r="A12" s="30" t="s">
        <v>41</v>
      </c>
      <c r="B12" s="31">
        <f>B13+B14+B15</f>
        <v>3439000</v>
      </c>
      <c r="C12" s="31">
        <f>C13+C14+C15</f>
        <v>4125344.57</v>
      </c>
      <c r="D12" s="31">
        <f>D13+D14+D15</f>
        <v>3896000</v>
      </c>
      <c r="E12" s="31">
        <f>E13+E14+E15</f>
        <v>2769783.3499999996</v>
      </c>
      <c r="F12" s="31"/>
      <c r="G12" s="33">
        <f t="shared" si="0"/>
        <v>0.7109300179671457</v>
      </c>
      <c r="H12" s="19" t="s">
        <v>117</v>
      </c>
      <c r="I12" s="125"/>
      <c r="J12" s="125"/>
      <c r="K12" s="125"/>
      <c r="L12" s="125"/>
    </row>
    <row r="13" spans="1:12" ht="12.75">
      <c r="A13" s="30" t="s">
        <v>27</v>
      </c>
      <c r="B13" s="31">
        <f aca="true" t="shared" si="1" ref="B13:E14">I16</f>
        <v>250000</v>
      </c>
      <c r="C13" s="31">
        <f t="shared" si="1"/>
        <v>290365.07</v>
      </c>
      <c r="D13" s="31">
        <f t="shared" si="1"/>
        <v>250000</v>
      </c>
      <c r="E13" s="31">
        <f t="shared" si="1"/>
        <v>154517.49</v>
      </c>
      <c r="F13" s="31"/>
      <c r="G13" s="33">
        <f t="shared" si="0"/>
        <v>0.6180699599999999</v>
      </c>
      <c r="H13" s="19" t="s">
        <v>118</v>
      </c>
      <c r="I13" s="125">
        <v>309500</v>
      </c>
      <c r="J13" s="125">
        <v>275567.16</v>
      </c>
      <c r="K13" s="125">
        <v>288320</v>
      </c>
      <c r="L13" s="125">
        <v>142567.71</v>
      </c>
    </row>
    <row r="14" spans="1:12" ht="12.75">
      <c r="A14" s="30" t="s">
        <v>28</v>
      </c>
      <c r="B14" s="31">
        <f t="shared" si="1"/>
        <v>2650000</v>
      </c>
      <c r="C14" s="31">
        <f t="shared" si="1"/>
        <v>3455825.73</v>
      </c>
      <c r="D14" s="31">
        <f t="shared" si="1"/>
        <v>3100000</v>
      </c>
      <c r="E14" s="31">
        <f t="shared" si="1"/>
        <v>2182695.32</v>
      </c>
      <c r="F14" s="31"/>
      <c r="G14" s="33">
        <f t="shared" si="0"/>
        <v>0.704095264516129</v>
      </c>
      <c r="H14" s="19" t="s">
        <v>119</v>
      </c>
      <c r="I14" s="125">
        <v>50000</v>
      </c>
      <c r="J14" s="125">
        <v>57970.3</v>
      </c>
      <c r="K14" s="125">
        <v>130000</v>
      </c>
      <c r="L14" s="125">
        <v>60949.75</v>
      </c>
    </row>
    <row r="15" spans="1:12" ht="12.75">
      <c r="A15" s="30" t="s">
        <v>29</v>
      </c>
      <c r="B15" s="31">
        <f>I15+I18</f>
        <v>539000</v>
      </c>
      <c r="C15" s="31">
        <f>J15+J18</f>
        <v>379153.77</v>
      </c>
      <c r="D15" s="31">
        <f>K15+K18</f>
        <v>546000</v>
      </c>
      <c r="E15" s="31">
        <f>L15+L18</f>
        <v>432570.54</v>
      </c>
      <c r="F15" s="31"/>
      <c r="G15" s="33">
        <f t="shared" si="0"/>
        <v>0.7922537362637362</v>
      </c>
      <c r="H15" s="19" t="s">
        <v>120</v>
      </c>
      <c r="I15" s="125">
        <v>65000</v>
      </c>
      <c r="J15" s="125">
        <v>71771.44</v>
      </c>
      <c r="K15" s="125">
        <v>110000</v>
      </c>
      <c r="L15" s="125">
        <v>36340.42</v>
      </c>
    </row>
    <row r="16" spans="1:12" ht="12.75">
      <c r="A16" s="30" t="s">
        <v>42</v>
      </c>
      <c r="B16" s="31">
        <f>I19+I21</f>
        <v>55000</v>
      </c>
      <c r="C16" s="31">
        <f>J20+J21</f>
        <v>47550.4</v>
      </c>
      <c r="D16" s="31">
        <f>K19+K20+K21</f>
        <v>60000</v>
      </c>
      <c r="E16" s="31">
        <f>L19+L21+L20</f>
        <v>47680.76</v>
      </c>
      <c r="F16" s="31"/>
      <c r="G16" s="33">
        <f t="shared" si="0"/>
        <v>0.7946793333333334</v>
      </c>
      <c r="H16" s="19" t="s">
        <v>121</v>
      </c>
      <c r="I16" s="125">
        <v>250000</v>
      </c>
      <c r="J16" s="125">
        <v>290365.07</v>
      </c>
      <c r="K16" s="125">
        <v>250000</v>
      </c>
      <c r="L16" s="125">
        <v>154517.49</v>
      </c>
    </row>
    <row r="17" spans="1:12" ht="12.75">
      <c r="A17" s="30" t="s">
        <v>43</v>
      </c>
      <c r="B17" s="31">
        <f>I22</f>
        <v>50000</v>
      </c>
      <c r="C17" s="31">
        <f>J22</f>
        <v>15588.32</v>
      </c>
      <c r="D17" s="31">
        <f>K22</f>
        <v>30000</v>
      </c>
      <c r="E17" s="31">
        <f>L22</f>
        <v>36851.71</v>
      </c>
      <c r="F17" s="31"/>
      <c r="G17" s="33">
        <f t="shared" si="0"/>
        <v>1.2283903333333333</v>
      </c>
      <c r="H17" s="19" t="s">
        <v>122</v>
      </c>
      <c r="I17" s="125">
        <v>2650000</v>
      </c>
      <c r="J17" s="125">
        <v>3455825.73</v>
      </c>
      <c r="K17" s="125">
        <v>3100000</v>
      </c>
      <c r="L17" s="125">
        <v>2182695.32</v>
      </c>
    </row>
    <row r="18" spans="1:12" ht="12.75">
      <c r="A18" s="30" t="s">
        <v>30</v>
      </c>
      <c r="B18" s="31">
        <f>I23+I24+I25+I26+I27+I28</f>
        <v>226600</v>
      </c>
      <c r="C18" s="31">
        <f>J23+J24+J25+J26+J27+J28</f>
        <v>284721.15</v>
      </c>
      <c r="D18" s="31">
        <f>K23+K24+K25+K26+K27+K28</f>
        <v>77000</v>
      </c>
      <c r="E18" s="31">
        <f>L23+L24+L25+L26+L27+L28</f>
        <v>39617.8</v>
      </c>
      <c r="F18" s="31"/>
      <c r="G18" s="33">
        <f t="shared" si="0"/>
        <v>0.5145168831168832</v>
      </c>
      <c r="H18" s="19" t="s">
        <v>123</v>
      </c>
      <c r="I18" s="125">
        <v>474000</v>
      </c>
      <c r="J18" s="125">
        <v>307382.33</v>
      </c>
      <c r="K18" s="125">
        <v>436000</v>
      </c>
      <c r="L18" s="125">
        <v>396230.12</v>
      </c>
    </row>
    <row r="19" spans="1:12" ht="12.75">
      <c r="A19" s="34" t="s">
        <v>25</v>
      </c>
      <c r="B19" s="35">
        <f>B20+B24+B25+B26+B27</f>
        <v>69479726</v>
      </c>
      <c r="C19" s="35">
        <f>C20+C24+C25+C26+C27</f>
        <v>70442054.78000002</v>
      </c>
      <c r="D19" s="35">
        <f>D20+D24+D25+D26+D27</f>
        <v>71072737.8</v>
      </c>
      <c r="E19" s="35">
        <f>E20+E24+E25+E26+E27</f>
        <v>51358996.49</v>
      </c>
      <c r="F19" s="35">
        <f>F20+F24+F25+F26+F27</f>
        <v>0</v>
      </c>
      <c r="G19" s="36">
        <f t="shared" si="0"/>
        <v>0.7226258348809521</v>
      </c>
      <c r="H19" s="19" t="s">
        <v>86</v>
      </c>
      <c r="I19" s="125">
        <v>45000</v>
      </c>
      <c r="J19" s="125">
        <v>0</v>
      </c>
      <c r="K19" s="125">
        <v>50000</v>
      </c>
      <c r="L19" s="125">
        <v>0</v>
      </c>
    </row>
    <row r="20" spans="1:12" ht="12.75">
      <c r="A20" s="30" t="s">
        <v>31</v>
      </c>
      <c r="B20" s="31">
        <f>B21+B22+B23</f>
        <v>68049126</v>
      </c>
      <c r="C20" s="31">
        <f>C21+C22+C23</f>
        <v>68960569.04</v>
      </c>
      <c r="D20" s="31">
        <f>D21+D22+D23</f>
        <v>68332650</v>
      </c>
      <c r="E20" s="31">
        <f>E21+E22+E23</f>
        <v>50955290.03</v>
      </c>
      <c r="F20" s="31"/>
      <c r="G20" s="33">
        <f t="shared" si="0"/>
        <v>0.7456946281170129</v>
      </c>
      <c r="H20" s="19" t="s">
        <v>124</v>
      </c>
      <c r="I20" s="125">
        <v>0</v>
      </c>
      <c r="J20" s="125">
        <v>39558.73</v>
      </c>
      <c r="K20" s="125">
        <v>0</v>
      </c>
      <c r="L20" s="125">
        <v>36492.01</v>
      </c>
    </row>
    <row r="21" spans="1:12" ht="12.75">
      <c r="A21" s="30" t="s">
        <v>44</v>
      </c>
      <c r="B21" s="31">
        <f aca="true" t="shared" si="2" ref="B21:E22">I32</f>
        <v>67375062</v>
      </c>
      <c r="C21" s="31">
        <f t="shared" si="2"/>
        <v>68386176.45</v>
      </c>
      <c r="D21" s="31">
        <f t="shared" si="2"/>
        <v>67578659</v>
      </c>
      <c r="E21" s="31">
        <f t="shared" si="2"/>
        <v>50685829.28</v>
      </c>
      <c r="F21" s="31"/>
      <c r="G21" s="33">
        <f t="shared" si="0"/>
        <v>0.7500271539865863</v>
      </c>
      <c r="H21" s="19" t="s">
        <v>87</v>
      </c>
      <c r="I21" s="125">
        <v>10000</v>
      </c>
      <c r="J21" s="125">
        <v>7991.67</v>
      </c>
      <c r="K21" s="125">
        <v>10000</v>
      </c>
      <c r="L21" s="125">
        <v>11188.75</v>
      </c>
    </row>
    <row r="22" spans="1:12" ht="12.75">
      <c r="A22" s="30" t="s">
        <v>32</v>
      </c>
      <c r="B22" s="31">
        <f t="shared" si="2"/>
        <v>436252</v>
      </c>
      <c r="C22" s="31">
        <f t="shared" si="2"/>
        <v>249035.11</v>
      </c>
      <c r="D22" s="31">
        <f t="shared" si="2"/>
        <v>437925</v>
      </c>
      <c r="E22" s="31">
        <f t="shared" si="2"/>
        <v>119274.19</v>
      </c>
      <c r="F22" s="31"/>
      <c r="G22" s="33">
        <f t="shared" si="0"/>
        <v>0.2723621396357824</v>
      </c>
      <c r="H22" s="19" t="s">
        <v>88</v>
      </c>
      <c r="I22" s="125">
        <v>50000</v>
      </c>
      <c r="J22" s="125">
        <v>15588.32</v>
      </c>
      <c r="K22" s="125">
        <v>30000</v>
      </c>
      <c r="L22" s="125">
        <v>36851.71</v>
      </c>
    </row>
    <row r="23" spans="1:12" ht="12.75">
      <c r="A23" s="30" t="s">
        <v>33</v>
      </c>
      <c r="B23" s="31">
        <f>I29+I30+I31+I34+I35</f>
        <v>237812</v>
      </c>
      <c r="C23" s="31">
        <f>J29+J30+J31+J34+J35</f>
        <v>325357.48</v>
      </c>
      <c r="D23" s="31">
        <f>K29+K30+K31+K34+K35</f>
        <v>316066</v>
      </c>
      <c r="E23" s="31">
        <f>L29+L30+L31+L34+L35</f>
        <v>150186.56</v>
      </c>
      <c r="F23" s="31"/>
      <c r="G23" s="33">
        <f t="shared" si="0"/>
        <v>0.4751746787063461</v>
      </c>
      <c r="H23" s="19" t="s">
        <v>89</v>
      </c>
      <c r="I23" s="125">
        <v>50000</v>
      </c>
      <c r="J23" s="125">
        <v>1182.92</v>
      </c>
      <c r="K23" s="125">
        <v>2000</v>
      </c>
      <c r="L23" s="125">
        <v>328.8</v>
      </c>
    </row>
    <row r="24" spans="1:12" ht="12.75">
      <c r="A24" s="30" t="s">
        <v>34</v>
      </c>
      <c r="B24" s="31">
        <f>I36+I37+I38</f>
        <v>110000</v>
      </c>
      <c r="C24" s="31">
        <f>J36+J37+J38</f>
        <v>-251.88000000000102</v>
      </c>
      <c r="D24" s="31">
        <f>K36+K37+K38</f>
        <v>103225</v>
      </c>
      <c r="E24" s="31">
        <f>L36+L37+L38</f>
        <v>35144.21</v>
      </c>
      <c r="F24" s="31"/>
      <c r="G24" s="33">
        <f t="shared" si="0"/>
        <v>0.34046219423589247</v>
      </c>
      <c r="H24" s="19" t="s">
        <v>90</v>
      </c>
      <c r="I24" s="125">
        <v>176600</v>
      </c>
      <c r="J24" s="125">
        <v>53677.99</v>
      </c>
      <c r="K24" s="125">
        <v>75000</v>
      </c>
      <c r="L24" s="125">
        <v>37633.5</v>
      </c>
    </row>
    <row r="25" spans="1:12" ht="12.75">
      <c r="A25" s="30" t="s">
        <v>45</v>
      </c>
      <c r="B25" s="31">
        <f>I39+I40</f>
        <v>907500</v>
      </c>
      <c r="C25" s="31">
        <f>J39+J40</f>
        <v>1052026.8699999999</v>
      </c>
      <c r="D25" s="31">
        <f>K39+K40</f>
        <v>2138880</v>
      </c>
      <c r="E25" s="31">
        <f>L39+L40</f>
        <v>53429</v>
      </c>
      <c r="F25" s="31"/>
      <c r="G25" s="33">
        <f t="shared" si="0"/>
        <v>0.024979896020347097</v>
      </c>
      <c r="H25" s="19" t="s">
        <v>125</v>
      </c>
      <c r="I25" s="125">
        <v>0</v>
      </c>
      <c r="J25" s="125">
        <v>93553.41</v>
      </c>
      <c r="K25" s="125"/>
      <c r="L25" s="125"/>
    </row>
    <row r="26" spans="1:12" ht="12.75">
      <c r="A26" s="30" t="s">
        <v>49</v>
      </c>
      <c r="B26" s="31">
        <f>I41+I42+I43+I44+I45+I46+I47</f>
        <v>393100</v>
      </c>
      <c r="C26" s="31">
        <f>J41+J42+J43+J44+J45+J46+J47</f>
        <v>335632.45</v>
      </c>
      <c r="D26" s="31">
        <f>K41+K42+K43+K44+K45+K46+K47</f>
        <v>347982.8</v>
      </c>
      <c r="E26" s="31">
        <f>L41+L42+L43+L44+L45+L46+L47</f>
        <v>147333.05</v>
      </c>
      <c r="F26" s="31"/>
      <c r="G26" s="33">
        <f t="shared" si="0"/>
        <v>0.42339175959271547</v>
      </c>
      <c r="H26" s="124" t="s">
        <v>251</v>
      </c>
      <c r="I26" s="125">
        <v>0</v>
      </c>
      <c r="J26" s="125">
        <v>26652.43</v>
      </c>
      <c r="K26" s="125">
        <v>0</v>
      </c>
      <c r="L26" s="125">
        <v>1655.5</v>
      </c>
    </row>
    <row r="27" spans="1:12" ht="12.75">
      <c r="A27" s="30" t="s">
        <v>46</v>
      </c>
      <c r="B27" s="31">
        <f>I48</f>
        <v>20000</v>
      </c>
      <c r="C27" s="31">
        <f>J48</f>
        <v>94078.3</v>
      </c>
      <c r="D27" s="31">
        <f>K48</f>
        <v>150000</v>
      </c>
      <c r="E27" s="31">
        <f>L48</f>
        <v>167800.2</v>
      </c>
      <c r="F27" s="31"/>
      <c r="G27" s="33">
        <f t="shared" si="0"/>
        <v>1.118668</v>
      </c>
      <c r="H27" s="23" t="s">
        <v>234</v>
      </c>
      <c r="I27" s="125">
        <v>0</v>
      </c>
      <c r="J27" s="125">
        <v>101914.31</v>
      </c>
      <c r="K27" s="125"/>
      <c r="L27" s="125"/>
    </row>
    <row r="28" spans="1:12" ht="12.75">
      <c r="A28" s="34" t="s">
        <v>35</v>
      </c>
      <c r="B28" s="35">
        <f>B29+B30+B31+B32+B33</f>
        <v>256000</v>
      </c>
      <c r="C28" s="35">
        <f>C29+C30+C31+C32+C33</f>
        <v>168165.27000000002</v>
      </c>
      <c r="D28" s="35">
        <f>D29+D30+D31+D32+D33</f>
        <v>311000</v>
      </c>
      <c r="E28" s="35">
        <f>E29+E30+E31+E32+E33</f>
        <v>139308.52</v>
      </c>
      <c r="F28" s="35">
        <f>F29+F31+F32</f>
        <v>0</v>
      </c>
      <c r="G28" s="36">
        <f t="shared" si="0"/>
        <v>0.44793736334405143</v>
      </c>
      <c r="H28" s="23" t="s">
        <v>235</v>
      </c>
      <c r="I28" s="125">
        <v>0</v>
      </c>
      <c r="J28" s="125">
        <v>7740.09</v>
      </c>
      <c r="K28" s="125"/>
      <c r="L28" s="125"/>
    </row>
    <row r="29" spans="1:12" ht="12.75">
      <c r="A29" s="30" t="s">
        <v>47</v>
      </c>
      <c r="B29" s="31">
        <f>I49</f>
        <v>10000</v>
      </c>
      <c r="C29" s="31">
        <f>J49</f>
        <v>4017.97</v>
      </c>
      <c r="D29" s="31">
        <f>K49</f>
        <v>10000</v>
      </c>
      <c r="E29" s="31">
        <f>L49</f>
        <v>800.04</v>
      </c>
      <c r="F29" s="31"/>
      <c r="G29" s="33">
        <f t="shared" si="0"/>
        <v>0.08000399999999999</v>
      </c>
      <c r="H29" s="19" t="s">
        <v>91</v>
      </c>
      <c r="I29" s="125">
        <v>6500</v>
      </c>
      <c r="J29" s="125">
        <v>62284.05</v>
      </c>
      <c r="K29" s="125">
        <v>40000</v>
      </c>
      <c r="L29" s="125">
        <v>34118.85</v>
      </c>
    </row>
    <row r="30" spans="1:12" ht="12.75">
      <c r="A30" s="123" t="s">
        <v>243</v>
      </c>
      <c r="B30" s="31">
        <f aca="true" t="shared" si="3" ref="B30:D31">I50</f>
        <v>6000</v>
      </c>
      <c r="C30" s="31">
        <f t="shared" si="3"/>
        <v>6000</v>
      </c>
      <c r="D30" s="31">
        <f t="shared" si="3"/>
        <v>6000</v>
      </c>
      <c r="E30" s="31">
        <f>L50</f>
        <v>0</v>
      </c>
      <c r="F30" s="31"/>
      <c r="G30" s="37">
        <v>0</v>
      </c>
      <c r="H30" s="19" t="s">
        <v>92</v>
      </c>
      <c r="I30" s="125">
        <v>15000</v>
      </c>
      <c r="J30" s="125">
        <v>10628.23</v>
      </c>
      <c r="K30" s="125">
        <v>15000</v>
      </c>
      <c r="L30" s="125">
        <v>2364.13</v>
      </c>
    </row>
    <row r="31" spans="1:12" ht="12.75">
      <c r="A31" s="30" t="s">
        <v>81</v>
      </c>
      <c r="B31" s="31">
        <f t="shared" si="3"/>
        <v>150000</v>
      </c>
      <c r="C31" s="31">
        <f t="shared" si="3"/>
        <v>106278.96</v>
      </c>
      <c r="D31" s="31">
        <f t="shared" si="3"/>
        <v>150000</v>
      </c>
      <c r="E31" s="31">
        <f>L51</f>
        <v>74480.25</v>
      </c>
      <c r="F31" s="31"/>
      <c r="G31" s="33">
        <f>(E31+F31)/D31</f>
        <v>0.496535</v>
      </c>
      <c r="H31" s="19" t="s">
        <v>93</v>
      </c>
      <c r="I31" s="125">
        <v>43000</v>
      </c>
      <c r="J31" s="125">
        <v>48053.64</v>
      </c>
      <c r="K31" s="125">
        <v>62000</v>
      </c>
      <c r="L31" s="125">
        <v>0</v>
      </c>
    </row>
    <row r="32" spans="1:12" s="7" customFormat="1" ht="12.75">
      <c r="A32" s="38" t="s">
        <v>48</v>
      </c>
      <c r="B32" s="39">
        <f>I52</f>
        <v>80000</v>
      </c>
      <c r="C32" s="39">
        <f>J53+J54+J55+J56</f>
        <v>46768.340000000004</v>
      </c>
      <c r="D32" s="39">
        <f>K52+K53+K54+K55+K56</f>
        <v>135000</v>
      </c>
      <c r="E32" s="39">
        <f>L52+L53+L54+L55+L56</f>
        <v>64028.23</v>
      </c>
      <c r="F32" s="39"/>
      <c r="G32" s="33">
        <f>(E32+F32)/D32</f>
        <v>0.4742831851851852</v>
      </c>
      <c r="H32" s="19" t="s">
        <v>126</v>
      </c>
      <c r="I32" s="125">
        <v>67375062</v>
      </c>
      <c r="J32" s="125">
        <v>68386176.45</v>
      </c>
      <c r="K32" s="125">
        <v>67578659</v>
      </c>
      <c r="L32" s="125">
        <v>50685829.28</v>
      </c>
    </row>
    <row r="33" spans="1:12" s="1" customFormat="1" ht="14.25" customHeight="1" thickBot="1">
      <c r="A33" s="38" t="s">
        <v>82</v>
      </c>
      <c r="B33" s="39">
        <f>I57</f>
        <v>10000</v>
      </c>
      <c r="C33" s="39">
        <f>J57</f>
        <v>5100</v>
      </c>
      <c r="D33" s="39">
        <f>+K57</f>
        <v>10000</v>
      </c>
      <c r="E33" s="39">
        <f>+L57</f>
        <v>0</v>
      </c>
      <c r="F33" s="39"/>
      <c r="G33" s="50">
        <f>(E33+F33)/D33</f>
        <v>0</v>
      </c>
      <c r="H33" s="19" t="s">
        <v>127</v>
      </c>
      <c r="I33" s="125">
        <v>436252</v>
      </c>
      <c r="J33" s="125">
        <v>249035.11</v>
      </c>
      <c r="K33" s="125">
        <v>437925</v>
      </c>
      <c r="L33" s="125">
        <v>119274.19</v>
      </c>
    </row>
    <row r="34" spans="1:12" s="1" customFormat="1" ht="13.5" thickBot="1">
      <c r="A34" s="43" t="s">
        <v>76</v>
      </c>
      <c r="B34" s="44">
        <f>B5+B19+B28</f>
        <v>87705826</v>
      </c>
      <c r="C34" s="44">
        <f>C5+C19+C28</f>
        <v>88075281.84000002</v>
      </c>
      <c r="D34" s="44">
        <f>D5+D19+D28</f>
        <v>89365057.8</v>
      </c>
      <c r="E34" s="44">
        <f>E5+E19+E28</f>
        <v>60374520.32000001</v>
      </c>
      <c r="F34" s="44">
        <f>F5+F19+F28</f>
        <v>0</v>
      </c>
      <c r="G34" s="47">
        <f aca="true" t="shared" si="4" ref="G34:G50">(E34+F34)/D34</f>
        <v>0.675594262526175</v>
      </c>
      <c r="H34" s="19" t="s">
        <v>94</v>
      </c>
      <c r="I34" s="125">
        <v>40000</v>
      </c>
      <c r="J34" s="125">
        <v>134653.4</v>
      </c>
      <c r="K34" s="125"/>
      <c r="L34" s="125"/>
    </row>
    <row r="35" spans="1:12" ht="12.75">
      <c r="A35" s="40" t="s">
        <v>75</v>
      </c>
      <c r="B35" s="41">
        <f>I59+I58</f>
        <v>3347.11</v>
      </c>
      <c r="C35" s="41">
        <f>J59+J58</f>
        <v>3347.11</v>
      </c>
      <c r="D35" s="41">
        <f>K59+K58</f>
        <v>0</v>
      </c>
      <c r="E35" s="41">
        <f>L59+L58</f>
        <v>2066.12</v>
      </c>
      <c r="F35" s="41">
        <v>0</v>
      </c>
      <c r="G35" s="36" t="e">
        <f t="shared" si="4"/>
        <v>#DIV/0!</v>
      </c>
      <c r="H35" s="19" t="s">
        <v>95</v>
      </c>
      <c r="I35" s="125">
        <v>133312</v>
      </c>
      <c r="J35" s="125">
        <v>69738.16</v>
      </c>
      <c r="K35" s="125">
        <v>199066</v>
      </c>
      <c r="L35" s="125">
        <v>113703.58</v>
      </c>
    </row>
    <row r="36" spans="1:12" ht="12.75">
      <c r="A36" s="34" t="s">
        <v>36</v>
      </c>
      <c r="B36" s="35">
        <f>B37+B41+B42+B43</f>
        <v>14932752.5</v>
      </c>
      <c r="C36" s="35">
        <f>C37+C41+C42+C43</f>
        <v>17277742.98</v>
      </c>
      <c r="D36" s="35">
        <f>D37+D41+D42+D43</f>
        <v>14335947</v>
      </c>
      <c r="E36" s="35">
        <f>E37+E41+E42+E43</f>
        <v>5549110.49</v>
      </c>
      <c r="F36" s="35">
        <f>F37+F41+F42+F43</f>
        <v>0</v>
      </c>
      <c r="G36" s="36">
        <f t="shared" si="4"/>
        <v>0.38707666050941736</v>
      </c>
      <c r="H36" s="19" t="s">
        <v>96</v>
      </c>
      <c r="I36" s="125">
        <v>40000</v>
      </c>
      <c r="J36" s="125">
        <v>-3875.61</v>
      </c>
      <c r="K36" s="125">
        <v>50000</v>
      </c>
      <c r="L36" s="125">
        <v>0</v>
      </c>
    </row>
    <row r="37" spans="1:12" ht="12.75">
      <c r="A37" s="30" t="s">
        <v>50</v>
      </c>
      <c r="B37" s="42">
        <f>B38+B39+B40</f>
        <v>8353807</v>
      </c>
      <c r="C37" s="42">
        <f>C38+C39+C40</f>
        <v>10093344.45</v>
      </c>
      <c r="D37" s="42">
        <f>D38+D39+D40</f>
        <v>8898774</v>
      </c>
      <c r="E37" s="42">
        <f>E38+E39+E40</f>
        <v>1774441.3</v>
      </c>
      <c r="F37" s="42"/>
      <c r="G37" s="33">
        <f t="shared" si="4"/>
        <v>0.1994028952752368</v>
      </c>
      <c r="H37" s="19" t="s">
        <v>97</v>
      </c>
      <c r="I37" s="125">
        <v>70000</v>
      </c>
      <c r="J37" s="125">
        <v>-17770.05</v>
      </c>
      <c r="K37" s="125">
        <v>0</v>
      </c>
      <c r="L37" s="125">
        <v>-1930.96</v>
      </c>
    </row>
    <row r="38" spans="1:12" ht="12.75">
      <c r="A38" s="30" t="s">
        <v>51</v>
      </c>
      <c r="B38" s="42">
        <f aca="true" t="shared" si="5" ref="B38:E39">I63</f>
        <v>4500000</v>
      </c>
      <c r="C38" s="42">
        <f t="shared" si="5"/>
        <v>6398326.59</v>
      </c>
      <c r="D38" s="42">
        <f t="shared" si="5"/>
        <v>4838774</v>
      </c>
      <c r="E38" s="42">
        <f t="shared" si="5"/>
        <v>1590049.03</v>
      </c>
      <c r="F38" s="42"/>
      <c r="G38" s="33">
        <f t="shared" si="4"/>
        <v>0.32860576460070257</v>
      </c>
      <c r="H38" s="124" t="s">
        <v>254</v>
      </c>
      <c r="I38" s="125">
        <v>0</v>
      </c>
      <c r="J38" s="125">
        <v>21393.78</v>
      </c>
      <c r="K38" s="125">
        <v>53225</v>
      </c>
      <c r="L38" s="125">
        <v>37075.17</v>
      </c>
    </row>
    <row r="39" spans="1:12" ht="12.75">
      <c r="A39" s="30" t="s">
        <v>52</v>
      </c>
      <c r="B39" s="42">
        <f t="shared" si="5"/>
        <v>3773807</v>
      </c>
      <c r="C39" s="42">
        <f t="shared" si="5"/>
        <v>3567069.83</v>
      </c>
      <c r="D39" s="42">
        <f t="shared" si="5"/>
        <v>4000000</v>
      </c>
      <c r="E39" s="42">
        <f t="shared" si="5"/>
        <v>61082.42</v>
      </c>
      <c r="F39" s="42"/>
      <c r="G39" s="33">
        <f t="shared" si="4"/>
        <v>0.015270605</v>
      </c>
      <c r="H39" s="19" t="s">
        <v>98</v>
      </c>
      <c r="I39" s="125">
        <v>2500</v>
      </c>
      <c r="J39" s="125">
        <v>14702.67</v>
      </c>
      <c r="K39" s="125">
        <v>25000</v>
      </c>
      <c r="L39" s="125">
        <v>0</v>
      </c>
    </row>
    <row r="40" spans="1:12" ht="12.75">
      <c r="A40" s="30" t="s">
        <v>256</v>
      </c>
      <c r="B40" s="42">
        <f>I61+I65+I60+I62+I66</f>
        <v>80000</v>
      </c>
      <c r="C40" s="42">
        <f>J61+J65+J60+J62+J66</f>
        <v>127948.03</v>
      </c>
      <c r="D40" s="42">
        <f>K61+K65+K60+K62+K66</f>
        <v>60000</v>
      </c>
      <c r="E40" s="42">
        <f>L61+L65+L60+L62+L66</f>
        <v>123309.85</v>
      </c>
      <c r="F40" s="42"/>
      <c r="G40" s="33">
        <f t="shared" si="4"/>
        <v>2.0551641666666667</v>
      </c>
      <c r="H40" s="19" t="s">
        <v>99</v>
      </c>
      <c r="I40" s="125">
        <v>905000</v>
      </c>
      <c r="J40" s="125">
        <v>1037324.2</v>
      </c>
      <c r="K40" s="125">
        <v>2113880</v>
      </c>
      <c r="L40" s="125">
        <v>53429</v>
      </c>
    </row>
    <row r="41" spans="1:12" ht="14.25" customHeight="1">
      <c r="A41" s="30" t="s">
        <v>53</v>
      </c>
      <c r="B41" s="31">
        <f>I67+I69+I68+I70</f>
        <v>4439022.5</v>
      </c>
      <c r="C41" s="31">
        <f>J67+J69+J68+J70</f>
        <v>5215741.16</v>
      </c>
      <c r="D41" s="31">
        <f>K67+K69+K68+K70</f>
        <v>3974060</v>
      </c>
      <c r="E41" s="31">
        <f>L67+L69+L68+L70</f>
        <v>2838111.62</v>
      </c>
      <c r="F41" s="31"/>
      <c r="G41" s="33">
        <f t="shared" si="4"/>
        <v>0.7141592275909272</v>
      </c>
      <c r="H41" s="19" t="s">
        <v>100</v>
      </c>
      <c r="I41" s="125">
        <v>5000</v>
      </c>
      <c r="J41" s="125">
        <v>2200</v>
      </c>
      <c r="K41" s="125">
        <v>50000</v>
      </c>
      <c r="L41" s="125">
        <v>4500</v>
      </c>
    </row>
    <row r="42" spans="1:12" ht="12.75">
      <c r="A42" s="30" t="s">
        <v>49</v>
      </c>
      <c r="B42" s="31">
        <f>I71+I72+I73+I74+I75+I76+I77+I78</f>
        <v>850000</v>
      </c>
      <c r="C42" s="31">
        <f>J71+J72+J73+J74+J75+J76+J77+J78</f>
        <v>963224.03</v>
      </c>
      <c r="D42" s="31">
        <f>K71+K72+K73+K74+K75+K76+K77+K78</f>
        <v>555000</v>
      </c>
      <c r="E42" s="31">
        <f>L71+L72+L73+L74+L75+L76+L77+L78</f>
        <v>171149.27999999997</v>
      </c>
      <c r="F42" s="31"/>
      <c r="G42" s="33">
        <f t="shared" si="4"/>
        <v>0.30837708108108103</v>
      </c>
      <c r="H42" s="19" t="s">
        <v>128</v>
      </c>
      <c r="I42" s="125">
        <v>23000</v>
      </c>
      <c r="J42" s="125">
        <v>54000</v>
      </c>
      <c r="K42" s="125">
        <v>23000</v>
      </c>
      <c r="L42" s="125">
        <v>12000</v>
      </c>
    </row>
    <row r="43" spans="1:12" s="1" customFormat="1" ht="14.25" customHeight="1" thickBot="1">
      <c r="A43" s="38" t="s">
        <v>54</v>
      </c>
      <c r="B43" s="39">
        <f>I79+I81+I80+I82</f>
        <v>1289923</v>
      </c>
      <c r="C43" s="39">
        <f>J79+J81+J80+J82</f>
        <v>1005433.34</v>
      </c>
      <c r="D43" s="39">
        <f>K79+K80+K81+K82</f>
        <v>908113</v>
      </c>
      <c r="E43" s="39">
        <f>+L79+L80+L81+L82</f>
        <v>765408.29</v>
      </c>
      <c r="F43" s="39"/>
      <c r="G43" s="50">
        <f t="shared" si="4"/>
        <v>0.8428557789614288</v>
      </c>
      <c r="H43" s="124" t="s">
        <v>262</v>
      </c>
      <c r="I43" s="125">
        <v>0</v>
      </c>
      <c r="J43" s="125">
        <v>17358.6</v>
      </c>
      <c r="K43" s="125"/>
      <c r="L43" s="125"/>
    </row>
    <row r="44" spans="1:12" s="1" customFormat="1" ht="13.5" thickBot="1">
      <c r="A44" s="43" t="s">
        <v>77</v>
      </c>
      <c r="B44" s="44">
        <f>B35+B36</f>
        <v>14936099.61</v>
      </c>
      <c r="C44" s="44">
        <f>C35+C36</f>
        <v>17281090.09</v>
      </c>
      <c r="D44" s="44">
        <f>D35+D36</f>
        <v>14335947</v>
      </c>
      <c r="E44" s="44">
        <f>E35+E36</f>
        <v>5551176.61</v>
      </c>
      <c r="F44" s="44">
        <f>F35+F36</f>
        <v>0</v>
      </c>
      <c r="G44" s="47">
        <f t="shared" si="4"/>
        <v>0.3872207821359831</v>
      </c>
      <c r="H44" s="124" t="s">
        <v>278</v>
      </c>
      <c r="I44" s="125"/>
      <c r="J44" s="125"/>
      <c r="K44" s="125">
        <v>2000</v>
      </c>
      <c r="L44" s="125">
        <v>2000</v>
      </c>
    </row>
    <row r="45" spans="1:12" ht="12.75">
      <c r="A45" s="40" t="s">
        <v>19</v>
      </c>
      <c r="B45" s="45">
        <f>SUM(B46:B47)</f>
        <v>15023011.32</v>
      </c>
      <c r="C45" s="45">
        <f>SUM(C46:C47)</f>
        <v>58491.67</v>
      </c>
      <c r="D45" s="45">
        <f>SUM(D46:D47)</f>
        <v>37855779.68</v>
      </c>
      <c r="E45" s="45">
        <f>SUM(E46:E47)</f>
        <v>0</v>
      </c>
      <c r="F45" s="45">
        <f>SUM(F46:F47)</f>
        <v>37755779.68</v>
      </c>
      <c r="G45" s="46">
        <f t="shared" si="4"/>
        <v>0.9973583954459447</v>
      </c>
      <c r="H45" s="19" t="s">
        <v>252</v>
      </c>
      <c r="I45" s="125">
        <v>165400</v>
      </c>
      <c r="J45" s="125">
        <v>122800</v>
      </c>
      <c r="K45" s="125">
        <v>173982.8</v>
      </c>
      <c r="L45" s="125">
        <v>55695.81</v>
      </c>
    </row>
    <row r="46" spans="1:12" ht="12.75">
      <c r="A46" s="30" t="s">
        <v>55</v>
      </c>
      <c r="B46" s="31">
        <f>I83+I85+I84</f>
        <v>100000</v>
      </c>
      <c r="C46" s="31">
        <f>J83+J85+J84</f>
        <v>58491.67</v>
      </c>
      <c r="D46" s="31">
        <f>K83+K85+K84</f>
        <v>100000</v>
      </c>
      <c r="E46" s="31">
        <f>L83+L85+L84</f>
        <v>0</v>
      </c>
      <c r="F46" s="31"/>
      <c r="G46" s="33">
        <f t="shared" si="4"/>
        <v>0</v>
      </c>
      <c r="H46" s="19" t="s">
        <v>101</v>
      </c>
      <c r="I46" s="125">
        <v>37700</v>
      </c>
      <c r="J46" s="125">
        <v>36000</v>
      </c>
      <c r="K46" s="125">
        <v>2000</v>
      </c>
      <c r="L46" s="125">
        <v>22814.5</v>
      </c>
    </row>
    <row r="47" spans="1:12" s="1" customFormat="1" ht="12.75">
      <c r="A47" s="30" t="s">
        <v>83</v>
      </c>
      <c r="B47" s="31">
        <f>I86+I87</f>
        <v>14923011.32</v>
      </c>
      <c r="C47" s="31">
        <f>J86+J87</f>
        <v>0</v>
      </c>
      <c r="D47" s="31">
        <f>K86+K87</f>
        <v>37755779.68</v>
      </c>
      <c r="E47" s="31">
        <f>L86+L87</f>
        <v>0</v>
      </c>
      <c r="F47" s="31">
        <f>+AJUSTES!C4</f>
        <v>37755779.68</v>
      </c>
      <c r="G47" s="33">
        <f t="shared" si="4"/>
        <v>1</v>
      </c>
      <c r="H47" s="19" t="s">
        <v>102</v>
      </c>
      <c r="I47" s="125">
        <v>162000</v>
      </c>
      <c r="J47" s="125">
        <v>103273.85</v>
      </c>
      <c r="K47" s="125">
        <v>97000</v>
      </c>
      <c r="L47" s="125">
        <v>50322.74</v>
      </c>
    </row>
    <row r="48" spans="1:12" ht="12.75">
      <c r="A48" s="34" t="s">
        <v>20</v>
      </c>
      <c r="B48" s="35">
        <f>SUM(B49)</f>
        <v>0</v>
      </c>
      <c r="C48" s="35">
        <f>SUM(C49)</f>
        <v>-175983.5</v>
      </c>
      <c r="D48" s="35">
        <f>SUM(D49)</f>
        <v>0</v>
      </c>
      <c r="E48" s="35">
        <f>SUM(E49)</f>
        <v>-14369.36</v>
      </c>
      <c r="F48" s="35">
        <f>SUM(F49)</f>
        <v>0</v>
      </c>
      <c r="G48" s="36">
        <v>0</v>
      </c>
      <c r="H48" s="19" t="s">
        <v>129</v>
      </c>
      <c r="I48" s="125">
        <v>20000</v>
      </c>
      <c r="J48" s="125">
        <v>94078.3</v>
      </c>
      <c r="K48" s="125">
        <v>150000</v>
      </c>
      <c r="L48" s="125">
        <v>167800.2</v>
      </c>
    </row>
    <row r="49" spans="1:12" s="1" customFormat="1" ht="14.25" customHeight="1" thickBot="1">
      <c r="A49" s="38" t="s">
        <v>56</v>
      </c>
      <c r="B49" s="39">
        <f>I88+I89+I90</f>
        <v>0</v>
      </c>
      <c r="C49" s="39">
        <f>J88+J89+J90</f>
        <v>-175983.5</v>
      </c>
      <c r="D49" s="39">
        <f>K88+K89+K90</f>
        <v>0</v>
      </c>
      <c r="E49" s="39">
        <f>L88+L89+L90</f>
        <v>-14369.36</v>
      </c>
      <c r="F49" s="39"/>
      <c r="G49" s="33">
        <v>0</v>
      </c>
      <c r="H49" s="19" t="s">
        <v>103</v>
      </c>
      <c r="I49" s="125">
        <v>10000</v>
      </c>
      <c r="J49" s="125">
        <v>4017.97</v>
      </c>
      <c r="K49" s="125">
        <v>10000</v>
      </c>
      <c r="L49" s="125">
        <v>800.04</v>
      </c>
    </row>
    <row r="50" spans="1:12" ht="13.5" thickBot="1">
      <c r="A50" s="43" t="s">
        <v>78</v>
      </c>
      <c r="B50" s="44">
        <f>B45+B48</f>
        <v>15023011.32</v>
      </c>
      <c r="C50" s="44">
        <f>C45+C48</f>
        <v>-117491.83</v>
      </c>
      <c r="D50" s="44">
        <f>D45+D48</f>
        <v>37855779.68</v>
      </c>
      <c r="E50" s="44">
        <f>E45+E48</f>
        <v>-14369.36</v>
      </c>
      <c r="F50" s="44">
        <f>F45+F48</f>
        <v>37755779.68</v>
      </c>
      <c r="G50" s="47">
        <f t="shared" si="4"/>
        <v>0.9969788137777962</v>
      </c>
      <c r="H50" s="124" t="s">
        <v>104</v>
      </c>
      <c r="I50" s="125">
        <v>6000</v>
      </c>
      <c r="J50" s="125">
        <v>6000</v>
      </c>
      <c r="K50" s="125">
        <v>6000</v>
      </c>
      <c r="L50" s="125">
        <v>0</v>
      </c>
    </row>
    <row r="51" spans="1:12" ht="13.5" thickBot="1">
      <c r="A51" s="48" t="s">
        <v>73</v>
      </c>
      <c r="B51" s="49">
        <f>B34+B44+B50</f>
        <v>117664936.93</v>
      </c>
      <c r="C51" s="49">
        <f>C34+C44+C50</f>
        <v>105238880.10000002</v>
      </c>
      <c r="D51" s="49">
        <f>D34+D44+D50</f>
        <v>141556784.48</v>
      </c>
      <c r="E51" s="49">
        <f>E34+E44+E50</f>
        <v>65911327.57000001</v>
      </c>
      <c r="F51" s="49">
        <f>F34+F44+F50</f>
        <v>37755779.68</v>
      </c>
      <c r="G51" s="114">
        <f>(E51+F51)/D51</f>
        <v>0.7323358440982864</v>
      </c>
      <c r="H51" s="19" t="s">
        <v>130</v>
      </c>
      <c r="I51" s="125">
        <v>150000</v>
      </c>
      <c r="J51" s="125">
        <v>106278.96</v>
      </c>
      <c r="K51" s="125">
        <v>150000</v>
      </c>
      <c r="L51" s="125">
        <v>74480.25</v>
      </c>
    </row>
    <row r="52" spans="4:12" ht="12.75">
      <c r="D52" s="6"/>
      <c r="H52" s="19" t="s">
        <v>105</v>
      </c>
      <c r="I52" s="125">
        <v>80000</v>
      </c>
      <c r="J52" s="125">
        <v>0</v>
      </c>
      <c r="K52" s="125">
        <v>135000</v>
      </c>
      <c r="L52" s="125">
        <v>0</v>
      </c>
    </row>
    <row r="53" spans="8:12" ht="12.75">
      <c r="H53" s="19" t="s">
        <v>131</v>
      </c>
      <c r="I53" s="125">
        <v>0</v>
      </c>
      <c r="J53" s="125">
        <v>1322.32</v>
      </c>
      <c r="K53" s="125">
        <v>0</v>
      </c>
      <c r="L53" s="125">
        <v>1983.48</v>
      </c>
    </row>
    <row r="54" spans="8:12" ht="12.75">
      <c r="H54" s="19" t="s">
        <v>132</v>
      </c>
      <c r="I54" s="125">
        <v>0</v>
      </c>
      <c r="J54" s="125">
        <v>1983.48</v>
      </c>
      <c r="K54" s="125">
        <v>0</v>
      </c>
      <c r="L54" s="125">
        <v>6638.53</v>
      </c>
    </row>
    <row r="55" spans="8:12" ht="12.75">
      <c r="H55" s="19" t="s">
        <v>133</v>
      </c>
      <c r="I55" s="125">
        <v>0</v>
      </c>
      <c r="J55" s="125">
        <v>1600</v>
      </c>
      <c r="K55" s="125"/>
      <c r="L55" s="125"/>
    </row>
    <row r="56" spans="8:12" ht="12.75">
      <c r="H56" s="19" t="s">
        <v>134</v>
      </c>
      <c r="I56" s="125">
        <v>0</v>
      </c>
      <c r="J56" s="125">
        <v>41862.54</v>
      </c>
      <c r="K56" s="125">
        <v>0</v>
      </c>
      <c r="L56" s="125">
        <v>55406.22</v>
      </c>
    </row>
    <row r="57" spans="8:12" ht="12.75">
      <c r="H57" s="19" t="s">
        <v>106</v>
      </c>
      <c r="I57" s="125">
        <v>10000</v>
      </c>
      <c r="J57" s="125">
        <v>5100</v>
      </c>
      <c r="K57" s="125">
        <v>10000</v>
      </c>
      <c r="L57" s="125">
        <v>0</v>
      </c>
    </row>
    <row r="58" spans="8:12" ht="12.75">
      <c r="H58" s="124" t="s">
        <v>257</v>
      </c>
      <c r="I58" s="125">
        <v>3347.11</v>
      </c>
      <c r="J58" s="125">
        <v>3347.11</v>
      </c>
      <c r="K58" s="125">
        <v>0</v>
      </c>
      <c r="L58" s="125">
        <v>2066.12</v>
      </c>
    </row>
    <row r="59" spans="8:12" ht="12.75">
      <c r="H59" s="19" t="s">
        <v>107</v>
      </c>
      <c r="I59" s="125"/>
      <c r="J59" s="125"/>
      <c r="K59" s="125"/>
      <c r="L59" s="125"/>
    </row>
    <row r="60" spans="8:12" ht="12.75">
      <c r="H60" s="23" t="s">
        <v>236</v>
      </c>
      <c r="I60" s="125">
        <v>0</v>
      </c>
      <c r="J60" s="125">
        <v>5930.98</v>
      </c>
      <c r="K60" s="125"/>
      <c r="L60" s="125"/>
    </row>
    <row r="61" spans="8:12" ht="12.75">
      <c r="H61" s="19" t="s">
        <v>135</v>
      </c>
      <c r="I61" s="125">
        <v>60000</v>
      </c>
      <c r="J61" s="125">
        <v>102017.05</v>
      </c>
      <c r="K61" s="125">
        <v>60000</v>
      </c>
      <c r="L61" s="125">
        <v>-173.65</v>
      </c>
    </row>
    <row r="62" spans="8:12" ht="12.75">
      <c r="H62" s="124" t="s">
        <v>255</v>
      </c>
      <c r="I62" s="125">
        <v>20000</v>
      </c>
      <c r="J62" s="125">
        <v>20000</v>
      </c>
      <c r="K62" s="125"/>
      <c r="L62" s="125"/>
    </row>
    <row r="63" spans="8:12" ht="12.75">
      <c r="H63" s="19" t="s">
        <v>136</v>
      </c>
      <c r="I63" s="125">
        <v>4500000</v>
      </c>
      <c r="J63" s="125">
        <v>6398326.59</v>
      </c>
      <c r="K63" s="125">
        <v>4838774</v>
      </c>
      <c r="L63" s="125">
        <v>1590049.03</v>
      </c>
    </row>
    <row r="64" spans="8:12" ht="12.75">
      <c r="H64" s="19" t="s">
        <v>137</v>
      </c>
      <c r="I64" s="125">
        <v>3773807</v>
      </c>
      <c r="J64" s="125">
        <v>3567069.83</v>
      </c>
      <c r="K64" s="125">
        <v>4000000</v>
      </c>
      <c r="L64" s="125">
        <v>61082.42</v>
      </c>
    </row>
    <row r="65" spans="8:12" ht="12.75">
      <c r="H65" s="19" t="s">
        <v>138</v>
      </c>
      <c r="I65" s="125"/>
      <c r="J65" s="125"/>
      <c r="K65" s="125"/>
      <c r="L65" s="125"/>
    </row>
    <row r="66" spans="8:12" ht="12.75">
      <c r="H66" s="124" t="s">
        <v>279</v>
      </c>
      <c r="I66" s="125"/>
      <c r="J66" s="125"/>
      <c r="K66" s="125">
        <v>0</v>
      </c>
      <c r="L66" s="125">
        <v>123483.5</v>
      </c>
    </row>
    <row r="67" spans="8:12" ht="12.75">
      <c r="H67" s="19" t="s">
        <v>139</v>
      </c>
      <c r="I67" s="125">
        <v>0</v>
      </c>
      <c r="J67" s="125">
        <v>15989.92</v>
      </c>
      <c r="K67" s="125">
        <v>0</v>
      </c>
      <c r="L67" s="125">
        <v>201614.43</v>
      </c>
    </row>
    <row r="68" spans="8:12" ht="12.75">
      <c r="H68" s="19" t="s">
        <v>155</v>
      </c>
      <c r="I68" s="125">
        <v>0</v>
      </c>
      <c r="J68" s="125">
        <v>1024291.59</v>
      </c>
      <c r="K68" s="125"/>
      <c r="L68" s="125"/>
    </row>
    <row r="69" spans="8:12" ht="12.75">
      <c r="H69" s="19" t="s">
        <v>258</v>
      </c>
      <c r="I69" s="125">
        <v>4439022.5</v>
      </c>
      <c r="J69" s="125">
        <v>4069088.69</v>
      </c>
      <c r="K69" s="125">
        <v>3974060</v>
      </c>
      <c r="L69" s="125">
        <v>2621001.43</v>
      </c>
    </row>
    <row r="70" spans="8:12" ht="12.75">
      <c r="H70" s="19" t="s">
        <v>140</v>
      </c>
      <c r="I70" s="125">
        <v>0</v>
      </c>
      <c r="J70" s="125">
        <v>106370.96</v>
      </c>
      <c r="K70" s="125">
        <v>0</v>
      </c>
      <c r="L70" s="125">
        <v>15495.76</v>
      </c>
    </row>
    <row r="71" spans="8:12" ht="12.75">
      <c r="H71" s="124" t="s">
        <v>277</v>
      </c>
      <c r="I71" s="125">
        <v>0</v>
      </c>
      <c r="J71" s="125">
        <v>529000</v>
      </c>
      <c r="K71" s="125"/>
      <c r="L71" s="125"/>
    </row>
    <row r="72" spans="8:12" ht="12.75">
      <c r="H72" s="19" t="s">
        <v>141</v>
      </c>
      <c r="I72" s="125">
        <v>50000</v>
      </c>
      <c r="J72" s="125">
        <v>65729</v>
      </c>
      <c r="K72" s="125">
        <v>50000</v>
      </c>
      <c r="L72" s="125">
        <v>0</v>
      </c>
    </row>
    <row r="73" spans="8:12" ht="12.75">
      <c r="H73" s="19" t="s">
        <v>142</v>
      </c>
      <c r="I73" s="125">
        <v>100000</v>
      </c>
      <c r="J73" s="125">
        <v>78514.77</v>
      </c>
      <c r="K73" s="125">
        <v>80000</v>
      </c>
      <c r="L73" s="125">
        <v>39298.2</v>
      </c>
    </row>
    <row r="74" spans="8:12" ht="12.75">
      <c r="H74" s="19" t="s">
        <v>143</v>
      </c>
      <c r="I74" s="125">
        <v>20000</v>
      </c>
      <c r="J74" s="125">
        <v>10000</v>
      </c>
      <c r="K74" s="125">
        <v>20000</v>
      </c>
      <c r="L74" s="125">
        <v>0</v>
      </c>
    </row>
    <row r="75" spans="8:12" ht="12.75">
      <c r="H75" s="19" t="s">
        <v>144</v>
      </c>
      <c r="I75" s="125">
        <v>5000</v>
      </c>
      <c r="J75" s="125">
        <v>0</v>
      </c>
      <c r="K75" s="125">
        <v>5000</v>
      </c>
      <c r="L75" s="125">
        <v>0</v>
      </c>
    </row>
    <row r="76" spans="8:12" ht="12.75">
      <c r="H76" s="19" t="s">
        <v>145</v>
      </c>
      <c r="I76" s="125">
        <v>154000</v>
      </c>
      <c r="J76" s="125">
        <v>171092.61</v>
      </c>
      <c r="K76" s="125">
        <v>100000</v>
      </c>
      <c r="L76" s="125">
        <v>0</v>
      </c>
    </row>
    <row r="77" spans="8:12" ht="12.75">
      <c r="H77" s="23" t="s">
        <v>237</v>
      </c>
      <c r="I77" s="125">
        <v>21000</v>
      </c>
      <c r="J77" s="125">
        <v>0</v>
      </c>
      <c r="K77" s="125"/>
      <c r="L77" s="125"/>
    </row>
    <row r="78" spans="8:12" ht="12.75">
      <c r="H78" s="19" t="s">
        <v>146</v>
      </c>
      <c r="I78" s="125">
        <v>500000</v>
      </c>
      <c r="J78" s="125">
        <v>108887.65</v>
      </c>
      <c r="K78" s="125">
        <v>300000</v>
      </c>
      <c r="L78" s="125">
        <v>131851.08</v>
      </c>
    </row>
    <row r="79" spans="8:12" ht="12.75">
      <c r="H79" s="19" t="s">
        <v>147</v>
      </c>
      <c r="I79" s="125">
        <v>436911</v>
      </c>
      <c r="J79" s="125">
        <v>0</v>
      </c>
      <c r="K79" s="125"/>
      <c r="L79" s="125"/>
    </row>
    <row r="80" spans="8:12" ht="12.75">
      <c r="H80" s="19" t="s">
        <v>156</v>
      </c>
      <c r="I80" s="125">
        <v>65262</v>
      </c>
      <c r="J80" s="125">
        <v>0</v>
      </c>
      <c r="K80" s="125">
        <v>208113</v>
      </c>
      <c r="L80" s="125">
        <v>0</v>
      </c>
    </row>
    <row r="81" spans="8:12" ht="12.75">
      <c r="H81" s="124" t="s">
        <v>253</v>
      </c>
      <c r="I81" s="125">
        <v>48750</v>
      </c>
      <c r="J81" s="125">
        <v>48750</v>
      </c>
      <c r="K81" s="125">
        <v>0</v>
      </c>
      <c r="L81" s="125">
        <v>114212.5</v>
      </c>
    </row>
    <row r="82" spans="8:12" ht="12.75">
      <c r="H82" s="19" t="s">
        <v>148</v>
      </c>
      <c r="I82" s="125">
        <v>739000</v>
      </c>
      <c r="J82" s="125">
        <v>956683.34</v>
      </c>
      <c r="K82" s="125">
        <v>700000</v>
      </c>
      <c r="L82" s="125">
        <v>651195.79</v>
      </c>
    </row>
    <row r="83" spans="8:12" ht="12.75">
      <c r="H83" s="19" t="s">
        <v>149</v>
      </c>
      <c r="I83" s="125">
        <v>15000</v>
      </c>
      <c r="J83" s="125">
        <v>58491.67</v>
      </c>
      <c r="K83" s="125">
        <v>15000</v>
      </c>
      <c r="L83" s="125">
        <v>0</v>
      </c>
    </row>
    <row r="84" spans="8:12" ht="12.75">
      <c r="H84" s="19" t="s">
        <v>150</v>
      </c>
      <c r="I84" s="125">
        <v>75000</v>
      </c>
      <c r="J84" s="125">
        <v>0</v>
      </c>
      <c r="K84" s="125">
        <v>75000</v>
      </c>
      <c r="L84" s="125">
        <v>0</v>
      </c>
    </row>
    <row r="85" spans="8:12" ht="12.75">
      <c r="H85" s="19" t="s">
        <v>151</v>
      </c>
      <c r="I85" s="125">
        <v>10000</v>
      </c>
      <c r="J85" s="125">
        <v>0</v>
      </c>
      <c r="K85" s="125">
        <v>10000</v>
      </c>
      <c r="L85" s="125">
        <v>0</v>
      </c>
    </row>
    <row r="86" spans="8:12" ht="12.75">
      <c r="H86" s="19" t="s">
        <v>152</v>
      </c>
      <c r="I86" s="125">
        <v>7510015.26</v>
      </c>
      <c r="J86" s="125">
        <v>0</v>
      </c>
      <c r="K86" s="125">
        <v>10250507.2</v>
      </c>
      <c r="L86" s="125">
        <v>0</v>
      </c>
    </row>
    <row r="87" spans="8:12" ht="12.75">
      <c r="H87" s="19" t="s">
        <v>153</v>
      </c>
      <c r="I87" s="125">
        <v>7412996.06</v>
      </c>
      <c r="J87" s="125">
        <v>0</v>
      </c>
      <c r="K87" s="125">
        <v>27505272.48</v>
      </c>
      <c r="L87" s="125">
        <v>0</v>
      </c>
    </row>
    <row r="88" spans="8:12" ht="12.75">
      <c r="H88" s="19" t="s">
        <v>154</v>
      </c>
      <c r="I88" s="125">
        <v>0</v>
      </c>
      <c r="J88" s="125">
        <v>-1572.64</v>
      </c>
      <c r="K88" s="125">
        <v>0</v>
      </c>
      <c r="L88" s="125">
        <v>-14369.36</v>
      </c>
    </row>
    <row r="89" spans="8:12" ht="12.75">
      <c r="H89" s="19" t="s">
        <v>157</v>
      </c>
      <c r="I89" s="125"/>
      <c r="J89" s="125"/>
      <c r="K89" s="125"/>
      <c r="L89" s="125"/>
    </row>
    <row r="90" spans="8:12" ht="12.75">
      <c r="H90" s="19" t="s">
        <v>158</v>
      </c>
      <c r="I90" s="125">
        <v>0</v>
      </c>
      <c r="J90" s="125">
        <v>-174410.86</v>
      </c>
      <c r="K90" s="125"/>
      <c r="L90" s="125"/>
    </row>
    <row r="91" spans="8:12" ht="12.75">
      <c r="H91" s="22" t="s">
        <v>108</v>
      </c>
      <c r="I91" s="126">
        <f>SUM(I5:I90)</f>
        <v>117664936.93</v>
      </c>
      <c r="J91" s="126">
        <f>SUM(J5:J90)</f>
        <v>105238880.1</v>
      </c>
      <c r="K91" s="126">
        <f>SUM(K5:K90)</f>
        <v>141556784.48</v>
      </c>
      <c r="L91" s="126">
        <f>SUM(L5:L90)</f>
        <v>65911327.57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30" t="s">
        <v>289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13.5" customHeight="1" thickBot="1"/>
    <row r="4" spans="1:17" s="9" customFormat="1" ht="22.5" customHeight="1">
      <c r="A4" s="136" t="s">
        <v>0</v>
      </c>
      <c r="B4" s="134" t="s">
        <v>263</v>
      </c>
      <c r="C4" s="134" t="s">
        <v>264</v>
      </c>
      <c r="D4" s="134" t="s">
        <v>265</v>
      </c>
      <c r="E4" s="134" t="s">
        <v>266</v>
      </c>
      <c r="F4" s="134" t="s">
        <v>267</v>
      </c>
      <c r="G4" s="134" t="s">
        <v>248</v>
      </c>
      <c r="H4" s="134" t="s">
        <v>246</v>
      </c>
      <c r="I4" s="131" t="s">
        <v>1</v>
      </c>
      <c r="J4" s="132"/>
      <c r="K4" s="133"/>
      <c r="M4" s="9">
        <v>2021</v>
      </c>
      <c r="N4" s="9">
        <v>2021</v>
      </c>
      <c r="O4" s="127">
        <v>44834</v>
      </c>
      <c r="P4" s="127">
        <v>44834</v>
      </c>
      <c r="Q4" s="127">
        <v>44834</v>
      </c>
    </row>
    <row r="5" spans="1:17" s="9" customFormat="1" ht="15" customHeight="1" thickBot="1">
      <c r="A5" s="137"/>
      <c r="B5" s="135"/>
      <c r="C5" s="135"/>
      <c r="D5" s="135"/>
      <c r="E5" s="135"/>
      <c r="F5" s="135"/>
      <c r="G5" s="135"/>
      <c r="H5" s="135"/>
      <c r="I5" s="8" t="s">
        <v>57</v>
      </c>
      <c r="J5" s="8" t="s">
        <v>58</v>
      </c>
      <c r="K5" s="53" t="s">
        <v>59</v>
      </c>
      <c r="L5" s="51" t="s">
        <v>159</v>
      </c>
      <c r="M5" s="16" t="s">
        <v>160</v>
      </c>
      <c r="N5" s="15" t="s">
        <v>161</v>
      </c>
      <c r="O5" s="11" t="s">
        <v>160</v>
      </c>
      <c r="P5" s="11" t="s">
        <v>161</v>
      </c>
      <c r="Q5" s="11" t="s">
        <v>162</v>
      </c>
    </row>
    <row r="6" spans="1:17" s="1" customFormat="1" ht="18.75" customHeight="1" thickTop="1">
      <c r="A6" s="58" t="s">
        <v>2</v>
      </c>
      <c r="B6" s="59">
        <f>SUM(B7:B14)</f>
        <v>66337765</v>
      </c>
      <c r="C6" s="59">
        <f>SUM(C7:C14)</f>
        <v>65904981.07</v>
      </c>
      <c r="D6" s="59">
        <f>SUM(D7:D14)</f>
        <v>67703430</v>
      </c>
      <c r="E6" s="59">
        <f>SUM(E7:E14)</f>
        <v>46880075.809999995</v>
      </c>
      <c r="F6" s="59">
        <f>SUM(F7:F14)</f>
        <v>46852781.14</v>
      </c>
      <c r="G6" s="59">
        <f>SUM(G8:G14)</f>
        <v>778070</v>
      </c>
      <c r="H6" s="59">
        <f>SUM(H7:H14)</f>
        <v>47630851.14</v>
      </c>
      <c r="I6" s="60">
        <f>E6/D6</f>
        <v>0.6924328030352376</v>
      </c>
      <c r="J6" s="60">
        <f>F6/D6</f>
        <v>0.6920296525597005</v>
      </c>
      <c r="K6" s="61">
        <f>H6/D6</f>
        <v>0.7035219802010031</v>
      </c>
      <c r="L6" s="18" t="s">
        <v>231</v>
      </c>
      <c r="M6" s="125">
        <v>28100</v>
      </c>
      <c r="N6" s="125">
        <v>27379.83</v>
      </c>
      <c r="O6" s="125">
        <v>36780</v>
      </c>
      <c r="P6" s="125">
        <v>26810.91</v>
      </c>
      <c r="Q6" s="125">
        <v>26810.91</v>
      </c>
    </row>
    <row r="7" spans="1:17" s="1" customFormat="1" ht="13.5" customHeight="1">
      <c r="A7" s="123" t="s">
        <v>244</v>
      </c>
      <c r="B7" s="31">
        <f>M6+M7</f>
        <v>89012</v>
      </c>
      <c r="C7" s="31">
        <f>N6+N7</f>
        <v>88894</v>
      </c>
      <c r="D7" s="31">
        <f>O6+O7</f>
        <v>117446</v>
      </c>
      <c r="E7" s="31">
        <f>P6+P7</f>
        <v>77029.72</v>
      </c>
      <c r="F7" s="31">
        <f>Q6+Q7</f>
        <v>77029.72</v>
      </c>
      <c r="G7" s="62"/>
      <c r="H7" s="31">
        <f>SUM(F7:G7)</f>
        <v>77029.72</v>
      </c>
      <c r="I7" s="63">
        <f>E7/D7</f>
        <v>0.6558735078248727</v>
      </c>
      <c r="J7" s="63">
        <f>F7/D7</f>
        <v>0.6558735078248727</v>
      </c>
      <c r="K7" s="33">
        <f>H7/D7</f>
        <v>0.6558735078248727</v>
      </c>
      <c r="L7" s="18" t="s">
        <v>230</v>
      </c>
      <c r="M7" s="125">
        <v>60912</v>
      </c>
      <c r="N7" s="125">
        <v>61514.17</v>
      </c>
      <c r="O7" s="125">
        <v>80666</v>
      </c>
      <c r="P7" s="125">
        <v>50218.81</v>
      </c>
      <c r="Q7" s="125">
        <v>50218.81</v>
      </c>
    </row>
    <row r="8" spans="1:17" ht="12.75">
      <c r="A8" s="30" t="s">
        <v>245</v>
      </c>
      <c r="B8" s="31">
        <f>M8+M9</f>
        <v>33071563</v>
      </c>
      <c r="C8" s="31">
        <f>N8+N9</f>
        <v>33000166.87</v>
      </c>
      <c r="D8" s="31">
        <f>O8+O9</f>
        <v>35006979</v>
      </c>
      <c r="E8" s="31">
        <f>P8+P9</f>
        <v>24453834.16</v>
      </c>
      <c r="F8" s="31">
        <f>Q8+Q9</f>
        <v>24453834.16</v>
      </c>
      <c r="G8" s="31"/>
      <c r="H8" s="31">
        <f>SUM(F8:G8)</f>
        <v>24453834.16</v>
      </c>
      <c r="I8" s="63">
        <f>E8/D8</f>
        <v>0.6985416867876545</v>
      </c>
      <c r="J8" s="63">
        <f>F8/D8</f>
        <v>0.6985416867876545</v>
      </c>
      <c r="K8" s="33">
        <f>H8/D8</f>
        <v>0.6985416867876545</v>
      </c>
      <c r="L8" s="52" t="s">
        <v>163</v>
      </c>
      <c r="M8" s="125">
        <v>12930172</v>
      </c>
      <c r="N8" s="125">
        <v>12927655.45</v>
      </c>
      <c r="O8" s="125">
        <v>13741459</v>
      </c>
      <c r="P8" s="125">
        <v>9769083.35</v>
      </c>
      <c r="Q8" s="125">
        <v>9769083.35</v>
      </c>
    </row>
    <row r="9" spans="1:17" ht="12.75">
      <c r="A9" s="30" t="s">
        <v>3</v>
      </c>
      <c r="B9" s="31">
        <f>M10+M11</f>
        <v>11589510</v>
      </c>
      <c r="C9" s="31">
        <f>N10+N11</f>
        <v>11589507.989999998</v>
      </c>
      <c r="D9" s="31">
        <f>O10+O11</f>
        <v>11373796</v>
      </c>
      <c r="E9" s="31">
        <f>P10+P11</f>
        <v>7771553.13</v>
      </c>
      <c r="F9" s="31">
        <f>Q10+Q11</f>
        <v>7771553.13</v>
      </c>
      <c r="G9" s="31"/>
      <c r="H9" s="31">
        <f aca="true" t="shared" si="0" ref="H9:H14">SUM(F9:G9)</f>
        <v>7771553.13</v>
      </c>
      <c r="I9" s="63">
        <f aca="true" t="shared" si="1" ref="I9:I44">E9/D9</f>
        <v>0.6832857851503579</v>
      </c>
      <c r="J9" s="63">
        <f aca="true" t="shared" si="2" ref="J9:J44">F9/D9</f>
        <v>0.6832857851503579</v>
      </c>
      <c r="K9" s="33">
        <f aca="true" t="shared" si="3" ref="K9:K44">H9/D9</f>
        <v>0.6832857851503579</v>
      </c>
      <c r="L9" s="52" t="s">
        <v>164</v>
      </c>
      <c r="M9" s="125">
        <v>20141391</v>
      </c>
      <c r="N9" s="125">
        <v>20072511.42</v>
      </c>
      <c r="O9" s="125">
        <v>21265520</v>
      </c>
      <c r="P9" s="125">
        <v>14684750.81</v>
      </c>
      <c r="Q9" s="125">
        <v>14684750.81</v>
      </c>
    </row>
    <row r="10" spans="1:17" ht="12.75">
      <c r="A10" s="30" t="s">
        <v>4</v>
      </c>
      <c r="B10" s="31">
        <f>M12+M13</f>
        <v>8194899</v>
      </c>
      <c r="C10" s="31">
        <f>N12+N13</f>
        <v>8173508.75</v>
      </c>
      <c r="D10" s="31">
        <f>O12+O13</f>
        <v>8861751</v>
      </c>
      <c r="E10" s="31">
        <f>P12+P13</f>
        <v>5972283.79</v>
      </c>
      <c r="F10" s="31">
        <f>Q12+Q13</f>
        <v>5972283.79</v>
      </c>
      <c r="G10" s="31">
        <f>+AJUSTES!C8</f>
        <v>0</v>
      </c>
      <c r="H10" s="31">
        <f t="shared" si="0"/>
        <v>5972283.79</v>
      </c>
      <c r="I10" s="63">
        <f t="shared" si="1"/>
        <v>0.6739394720072817</v>
      </c>
      <c r="J10" s="63">
        <f t="shared" si="2"/>
        <v>0.6739394720072817</v>
      </c>
      <c r="K10" s="33">
        <f t="shared" si="3"/>
        <v>0.6739394720072817</v>
      </c>
      <c r="L10" s="52" t="s">
        <v>165</v>
      </c>
      <c r="M10" s="125">
        <v>9210865</v>
      </c>
      <c r="N10" s="125">
        <v>9070962.12</v>
      </c>
      <c r="O10" s="125">
        <v>9182838</v>
      </c>
      <c r="P10" s="125">
        <v>6221275.01</v>
      </c>
      <c r="Q10" s="125">
        <v>6221275.01</v>
      </c>
    </row>
    <row r="11" spans="1:17" ht="12.75">
      <c r="A11" s="30" t="s">
        <v>5</v>
      </c>
      <c r="B11" s="31">
        <f>M14+M15</f>
        <v>181426</v>
      </c>
      <c r="C11" s="31">
        <f>N14+N15</f>
        <v>65437.95</v>
      </c>
      <c r="D11" s="31">
        <f>O14+O15</f>
        <v>0</v>
      </c>
      <c r="E11" s="31">
        <f>P14+P15</f>
        <v>0</v>
      </c>
      <c r="F11" s="31">
        <f>Q14+Q15</f>
        <v>0</v>
      </c>
      <c r="G11" s="31"/>
      <c r="H11" s="31">
        <f t="shared" si="0"/>
        <v>0</v>
      </c>
      <c r="I11" s="63" t="e">
        <f t="shared" si="1"/>
        <v>#DIV/0!</v>
      </c>
      <c r="J11" s="63" t="e">
        <f t="shared" si="2"/>
        <v>#DIV/0!</v>
      </c>
      <c r="K11" s="33" t="e">
        <f t="shared" si="3"/>
        <v>#DIV/0!</v>
      </c>
      <c r="L11" s="52" t="s">
        <v>166</v>
      </c>
      <c r="M11" s="125">
        <v>2378645</v>
      </c>
      <c r="N11" s="125">
        <v>2518545.87</v>
      </c>
      <c r="O11" s="125">
        <v>2190958</v>
      </c>
      <c r="P11" s="125">
        <v>1550278.12</v>
      </c>
      <c r="Q11" s="125">
        <v>1550278.12</v>
      </c>
    </row>
    <row r="12" spans="1:17" ht="12.75">
      <c r="A12" s="30" t="s">
        <v>60</v>
      </c>
      <c r="B12" s="31">
        <f>M16+M17</f>
        <v>3061571</v>
      </c>
      <c r="C12" s="31">
        <f>N16+N17</f>
        <v>2963576.38</v>
      </c>
      <c r="D12" s="31">
        <f>O16+O17</f>
        <v>3099198</v>
      </c>
      <c r="E12" s="31">
        <f>P16+P17</f>
        <v>2330913.99</v>
      </c>
      <c r="F12" s="31">
        <f>Q16+Q17</f>
        <v>2330913.99</v>
      </c>
      <c r="G12" s="31"/>
      <c r="H12" s="31">
        <f t="shared" si="0"/>
        <v>2330913.99</v>
      </c>
      <c r="I12" s="63">
        <f t="shared" si="1"/>
        <v>0.7521023148569405</v>
      </c>
      <c r="J12" s="63">
        <f t="shared" si="2"/>
        <v>0.7521023148569405</v>
      </c>
      <c r="K12" s="33">
        <f t="shared" si="3"/>
        <v>0.7521023148569405</v>
      </c>
      <c r="L12" s="52" t="s">
        <v>167</v>
      </c>
      <c r="M12" s="125">
        <v>7521255</v>
      </c>
      <c r="N12" s="125">
        <v>7551947.1</v>
      </c>
      <c r="O12" s="125">
        <v>8012839</v>
      </c>
      <c r="P12" s="125">
        <v>5554483.67</v>
      </c>
      <c r="Q12" s="125">
        <v>5554483.67</v>
      </c>
    </row>
    <row r="13" spans="1:17" ht="12.75">
      <c r="A13" s="30" t="s">
        <v>6</v>
      </c>
      <c r="B13" s="31">
        <f>M18+M19</f>
        <v>9695284</v>
      </c>
      <c r="C13" s="31">
        <f>N18+N19</f>
        <v>9681405.09</v>
      </c>
      <c r="D13" s="31">
        <f>O18+O19</f>
        <v>8728101</v>
      </c>
      <c r="E13" s="31">
        <f>P18+P19</f>
        <v>6078845.79</v>
      </c>
      <c r="F13" s="31">
        <f>Q18+Q19</f>
        <v>6078845.79</v>
      </c>
      <c r="G13" s="31">
        <f>+AJUSTES!C9</f>
        <v>778070</v>
      </c>
      <c r="H13" s="31">
        <f t="shared" si="0"/>
        <v>6856915.79</v>
      </c>
      <c r="I13" s="63">
        <f t="shared" si="1"/>
        <v>0.6964683142415515</v>
      </c>
      <c r="J13" s="63">
        <f t="shared" si="2"/>
        <v>0.6964683142415515</v>
      </c>
      <c r="K13" s="33">
        <f t="shared" si="3"/>
        <v>0.7856137079531962</v>
      </c>
      <c r="L13" s="52" t="s">
        <v>168</v>
      </c>
      <c r="M13" s="125">
        <v>673644</v>
      </c>
      <c r="N13" s="125">
        <v>621561.65</v>
      </c>
      <c r="O13" s="125">
        <v>848912</v>
      </c>
      <c r="P13" s="125">
        <v>417800.12</v>
      </c>
      <c r="Q13" s="125">
        <v>417800.12</v>
      </c>
    </row>
    <row r="14" spans="1:17" ht="12.75">
      <c r="A14" s="30" t="s">
        <v>7</v>
      </c>
      <c r="B14" s="31">
        <f>M20+M21+M22+M23+M24</f>
        <v>454500</v>
      </c>
      <c r="C14" s="31">
        <f>N20+N21+N22+N23+N24</f>
        <v>342484.04000000004</v>
      </c>
      <c r="D14" s="31">
        <f>O20+O21+O22+O23+O24</f>
        <v>516159</v>
      </c>
      <c r="E14" s="31">
        <f>P20+P21+P22+P23+P24</f>
        <v>195615.22999999998</v>
      </c>
      <c r="F14" s="31">
        <f>Q20+Q21+Q22+Q23+Q24</f>
        <v>168320.56</v>
      </c>
      <c r="G14" s="31"/>
      <c r="H14" s="31">
        <f t="shared" si="0"/>
        <v>168320.56</v>
      </c>
      <c r="I14" s="63">
        <f t="shared" si="1"/>
        <v>0.3789825034533932</v>
      </c>
      <c r="J14" s="63">
        <f t="shared" si="2"/>
        <v>0.3261021506938753</v>
      </c>
      <c r="K14" s="33">
        <f t="shared" si="3"/>
        <v>0.3261021506938753</v>
      </c>
      <c r="L14" s="52" t="s">
        <v>169</v>
      </c>
      <c r="M14" s="125"/>
      <c r="N14" s="125"/>
      <c r="O14" s="125"/>
      <c r="P14" s="125"/>
      <c r="Q14" s="125"/>
    </row>
    <row r="15" spans="1:17" s="1" customFormat="1" ht="19.5" customHeight="1">
      <c r="A15" s="64" t="s">
        <v>13</v>
      </c>
      <c r="B15" s="65">
        <f aca="true" t="shared" si="4" ref="B15:H15">SUM(B16:B20)</f>
        <v>16308123.43</v>
      </c>
      <c r="C15" s="65">
        <f t="shared" si="4"/>
        <v>13859106.54</v>
      </c>
      <c r="D15" s="65">
        <f t="shared" si="4"/>
        <v>18729489.56</v>
      </c>
      <c r="E15" s="65">
        <f t="shared" si="4"/>
        <v>14797991.769999998</v>
      </c>
      <c r="F15" s="65">
        <f t="shared" si="4"/>
        <v>10578948.849999998</v>
      </c>
      <c r="G15" s="65">
        <f t="shared" si="4"/>
        <v>374200.59</v>
      </c>
      <c r="H15" s="65">
        <f t="shared" si="4"/>
        <v>10953149.439999998</v>
      </c>
      <c r="I15" s="66">
        <f t="shared" si="1"/>
        <v>0.7900904999356533</v>
      </c>
      <c r="J15" s="66">
        <f t="shared" si="2"/>
        <v>0.5648284656188995</v>
      </c>
      <c r="K15" s="67">
        <f t="shared" si="3"/>
        <v>0.5848076854903886</v>
      </c>
      <c r="L15" s="52" t="s">
        <v>229</v>
      </c>
      <c r="M15" s="125">
        <v>181426</v>
      </c>
      <c r="N15" s="125">
        <v>65437.95</v>
      </c>
      <c r="O15" s="125"/>
      <c r="P15" s="125"/>
      <c r="Q15" s="125"/>
    </row>
    <row r="16" spans="1:17" ht="12.75">
      <c r="A16" s="30" t="s">
        <v>8</v>
      </c>
      <c r="B16" s="31">
        <f>M25+M26+M27+M28</f>
        <v>326400</v>
      </c>
      <c r="C16" s="31">
        <f>N25+N26+N27+N28</f>
        <v>256040.68</v>
      </c>
      <c r="D16" s="31">
        <f>O25+O26+O27+O28</f>
        <v>498946.81</v>
      </c>
      <c r="E16" s="31">
        <f>P25+P26+P27+P28</f>
        <v>286671.77999999997</v>
      </c>
      <c r="F16" s="31">
        <f>Q25+Q26+Q27+Q28</f>
        <v>253088.81000000003</v>
      </c>
      <c r="G16" s="31"/>
      <c r="H16" s="31">
        <f>SUM(F16:G16)</f>
        <v>253088.81000000003</v>
      </c>
      <c r="I16" s="63">
        <f t="shared" si="1"/>
        <v>0.5745537886092507</v>
      </c>
      <c r="J16" s="63">
        <f t="shared" si="2"/>
        <v>0.5072460729832104</v>
      </c>
      <c r="K16" s="33">
        <f t="shared" si="3"/>
        <v>0.5072460729832104</v>
      </c>
      <c r="L16" s="52" t="s">
        <v>170</v>
      </c>
      <c r="M16" s="125">
        <v>3061571</v>
      </c>
      <c r="N16" s="125">
        <v>2963576.38</v>
      </c>
      <c r="O16" s="125">
        <v>3099198</v>
      </c>
      <c r="P16" s="125">
        <v>2330833.33</v>
      </c>
      <c r="Q16" s="125">
        <v>2330833.33</v>
      </c>
    </row>
    <row r="17" spans="1:17" ht="12.75">
      <c r="A17" s="30" t="s">
        <v>9</v>
      </c>
      <c r="B17" s="31">
        <f>M29+M30+M31++M32+M33+M34</f>
        <v>2121827.0999999996</v>
      </c>
      <c r="C17" s="31">
        <f>N29+N30+N31++N32+N33+N34</f>
        <v>1915444.3599999999</v>
      </c>
      <c r="D17" s="31">
        <f>O29+O30+O31++O32+O33+O34</f>
        <v>2096054.0899999999</v>
      </c>
      <c r="E17" s="31">
        <f>P29+P30+P31++P32+P33+P34</f>
        <v>1944092.1799999997</v>
      </c>
      <c r="F17" s="31">
        <f>Q29+Q30+Q31++Q32+Q33+Q34</f>
        <v>1205609.54</v>
      </c>
      <c r="G17" s="31"/>
      <c r="H17" s="31">
        <f>SUM(F17:G17)</f>
        <v>1205609.54</v>
      </c>
      <c r="I17" s="63">
        <f t="shared" si="1"/>
        <v>0.9275009596722763</v>
      </c>
      <c r="J17" s="63">
        <f t="shared" si="2"/>
        <v>0.575180547940917</v>
      </c>
      <c r="K17" s="33">
        <f t="shared" si="3"/>
        <v>0.575180547940917</v>
      </c>
      <c r="L17" s="52" t="s">
        <v>171</v>
      </c>
      <c r="M17" s="125">
        <v>0</v>
      </c>
      <c r="N17" s="125">
        <v>0</v>
      </c>
      <c r="O17" s="125">
        <v>0</v>
      </c>
      <c r="P17" s="125">
        <v>80.66</v>
      </c>
      <c r="Q17" s="125">
        <v>80.66</v>
      </c>
    </row>
    <row r="18" spans="1:17" ht="12.75">
      <c r="A18" s="30" t="s">
        <v>10</v>
      </c>
      <c r="B18" s="31">
        <f>M35+M36+M37+M38+M39+M40+M41+M42</f>
        <v>13347996.33</v>
      </c>
      <c r="C18" s="31">
        <f>N35+N36+N37+N38+N39+N40+N41+N42</f>
        <v>11331030.77</v>
      </c>
      <c r="D18" s="31">
        <f>O35+O36+O37+O38+O39+O40+O41+O42</f>
        <v>15653688.66</v>
      </c>
      <c r="E18" s="31">
        <f>P35+P36+P37+P38+P39+P40+P41+P42</f>
        <v>12150446.02</v>
      </c>
      <c r="F18" s="31">
        <f>Q35+Q36+Q37+Q38+Q39+Q40+Q41+Q42</f>
        <v>8703468.709999999</v>
      </c>
      <c r="G18" s="31">
        <f>+AJUSTES!C11</f>
        <v>374200.59</v>
      </c>
      <c r="H18" s="31">
        <f>SUM(F18:G18)</f>
        <v>9077669.299999999</v>
      </c>
      <c r="I18" s="63">
        <f t="shared" si="1"/>
        <v>0.7762033782521901</v>
      </c>
      <c r="J18" s="63">
        <f t="shared" si="2"/>
        <v>0.5560011380729735</v>
      </c>
      <c r="K18" s="33">
        <f t="shared" si="3"/>
        <v>0.5799060845764897</v>
      </c>
      <c r="L18" s="52" t="s">
        <v>172</v>
      </c>
      <c r="M18" s="125">
        <v>6784873</v>
      </c>
      <c r="N18" s="125">
        <v>6723239.86</v>
      </c>
      <c r="O18" s="125">
        <v>6123846</v>
      </c>
      <c r="P18" s="125">
        <v>4088332.68</v>
      </c>
      <c r="Q18" s="125">
        <v>4088332.68</v>
      </c>
    </row>
    <row r="19" spans="1:17" ht="12.75">
      <c r="A19" s="30" t="s">
        <v>21</v>
      </c>
      <c r="B19" s="31">
        <f>M43+M44+M45</f>
        <v>448000</v>
      </c>
      <c r="C19" s="31">
        <f>N43+N44+N45</f>
        <v>306508.95999999996</v>
      </c>
      <c r="D19" s="31">
        <f>O43+O44+O45</f>
        <v>404800</v>
      </c>
      <c r="E19" s="31">
        <f>P43+P44+P45</f>
        <v>349436.17</v>
      </c>
      <c r="F19" s="31">
        <f>Q43+Q44+Q45</f>
        <v>349436.17</v>
      </c>
      <c r="G19" s="31"/>
      <c r="H19" s="31">
        <f>SUM(F19:G19)</f>
        <v>349436.17</v>
      </c>
      <c r="I19" s="63">
        <f t="shared" si="1"/>
        <v>0.863231645256917</v>
      </c>
      <c r="J19" s="63">
        <f t="shared" si="2"/>
        <v>0.863231645256917</v>
      </c>
      <c r="K19" s="33">
        <f t="shared" si="3"/>
        <v>0.863231645256917</v>
      </c>
      <c r="L19" s="52" t="s">
        <v>173</v>
      </c>
      <c r="M19" s="125">
        <v>2910411</v>
      </c>
      <c r="N19" s="125">
        <v>2958165.23</v>
      </c>
      <c r="O19" s="125">
        <v>2604255</v>
      </c>
      <c r="P19" s="125">
        <v>1990513.11</v>
      </c>
      <c r="Q19" s="125">
        <v>1990513.11</v>
      </c>
    </row>
    <row r="20" spans="1:17" ht="12.75">
      <c r="A20" s="30" t="s">
        <v>11</v>
      </c>
      <c r="B20" s="31">
        <f>M46</f>
        <v>63900</v>
      </c>
      <c r="C20" s="31">
        <f>N46</f>
        <v>50081.77</v>
      </c>
      <c r="D20" s="31">
        <f>O46</f>
        <v>76000</v>
      </c>
      <c r="E20" s="31">
        <f>P46</f>
        <v>67345.62</v>
      </c>
      <c r="F20" s="31">
        <f>Q46</f>
        <v>67345.62</v>
      </c>
      <c r="G20" s="31"/>
      <c r="H20" s="31">
        <f>SUM(F20:G20)</f>
        <v>67345.62</v>
      </c>
      <c r="I20" s="63">
        <f t="shared" si="1"/>
        <v>0.8861265789473683</v>
      </c>
      <c r="J20" s="63">
        <f t="shared" si="2"/>
        <v>0.8861265789473683</v>
      </c>
      <c r="K20" s="33">
        <f t="shared" si="3"/>
        <v>0.8861265789473683</v>
      </c>
      <c r="L20" s="52" t="s">
        <v>174</v>
      </c>
      <c r="M20" s="125">
        <v>65000</v>
      </c>
      <c r="N20" s="125">
        <v>50282.75</v>
      </c>
      <c r="O20" s="125">
        <v>70000</v>
      </c>
      <c r="P20" s="125">
        <v>30778.7</v>
      </c>
      <c r="Q20" s="125">
        <v>30778.7</v>
      </c>
    </row>
    <row r="21" spans="1:17" s="1" customFormat="1" ht="18" customHeight="1">
      <c r="A21" s="64" t="s">
        <v>12</v>
      </c>
      <c r="B21" s="65">
        <f aca="true" t="shared" si="5" ref="B21:H21">SUM(B22:B23)</f>
        <v>150786</v>
      </c>
      <c r="C21" s="65">
        <f t="shared" si="5"/>
        <v>10488.55</v>
      </c>
      <c r="D21" s="65">
        <f t="shared" si="5"/>
        <v>50611</v>
      </c>
      <c r="E21" s="65">
        <f t="shared" si="5"/>
        <v>35282.76</v>
      </c>
      <c r="F21" s="65">
        <f t="shared" si="5"/>
        <v>34672.03</v>
      </c>
      <c r="G21" s="65">
        <f t="shared" si="5"/>
        <v>0</v>
      </c>
      <c r="H21" s="65">
        <f t="shared" si="5"/>
        <v>34672.03</v>
      </c>
      <c r="I21" s="66">
        <f t="shared" si="1"/>
        <v>0.6971361956886843</v>
      </c>
      <c r="J21" s="66">
        <f t="shared" si="2"/>
        <v>0.685069056134042</v>
      </c>
      <c r="K21" s="67">
        <f t="shared" si="3"/>
        <v>0.685069056134042</v>
      </c>
      <c r="L21" s="52" t="s">
        <v>175</v>
      </c>
      <c r="M21" s="125">
        <v>229500</v>
      </c>
      <c r="N21" s="125">
        <v>209749.73</v>
      </c>
      <c r="O21" s="125">
        <v>229500</v>
      </c>
      <c r="P21" s="125">
        <v>750</v>
      </c>
      <c r="Q21" s="125">
        <v>750</v>
      </c>
    </row>
    <row r="22" spans="1:17" ht="12.75">
      <c r="A22" s="68" t="s">
        <v>61</v>
      </c>
      <c r="B22" s="31">
        <f>M47+M48</f>
        <v>786</v>
      </c>
      <c r="C22" s="31">
        <f>N47+N48</f>
        <v>784.75</v>
      </c>
      <c r="D22" s="31">
        <f>O47+O48</f>
        <v>611</v>
      </c>
      <c r="E22" s="31">
        <f>P47+P48</f>
        <v>610.73</v>
      </c>
      <c r="F22" s="31">
        <f>Q47+Q48</f>
        <v>0</v>
      </c>
      <c r="G22" s="31"/>
      <c r="H22" s="31">
        <f>SUM(F22:G22)</f>
        <v>0</v>
      </c>
      <c r="I22" s="63">
        <f t="shared" si="1"/>
        <v>0.9995581014729952</v>
      </c>
      <c r="J22" s="63">
        <f t="shared" si="2"/>
        <v>0</v>
      </c>
      <c r="K22" s="33">
        <f t="shared" si="3"/>
        <v>0</v>
      </c>
      <c r="L22" s="124" t="s">
        <v>268</v>
      </c>
      <c r="M22" s="125"/>
      <c r="N22" s="125"/>
      <c r="O22" s="125">
        <v>0</v>
      </c>
      <c r="P22" s="125">
        <v>15964.99</v>
      </c>
      <c r="Q22" s="125">
        <v>15964.99</v>
      </c>
    </row>
    <row r="23" spans="1:17" ht="12.75">
      <c r="A23" s="68" t="s">
        <v>62</v>
      </c>
      <c r="B23" s="31">
        <f>M49</f>
        <v>150000</v>
      </c>
      <c r="C23" s="31">
        <f>N49</f>
        <v>9703.8</v>
      </c>
      <c r="D23" s="31">
        <f>O49</f>
        <v>50000</v>
      </c>
      <c r="E23" s="31">
        <f>P49</f>
        <v>34672.03</v>
      </c>
      <c r="F23" s="31">
        <f>Q49</f>
        <v>34672.03</v>
      </c>
      <c r="G23" s="31"/>
      <c r="H23" s="31">
        <f>SUM(F23:G23)</f>
        <v>34672.03</v>
      </c>
      <c r="I23" s="63">
        <f t="shared" si="1"/>
        <v>0.6934406</v>
      </c>
      <c r="J23" s="63">
        <f t="shared" si="2"/>
        <v>0.6934406</v>
      </c>
      <c r="K23" s="33">
        <f t="shared" si="3"/>
        <v>0.6934406</v>
      </c>
      <c r="L23" s="124" t="s">
        <v>269</v>
      </c>
      <c r="M23" s="125"/>
      <c r="N23" s="125"/>
      <c r="O23" s="125">
        <v>56659</v>
      </c>
      <c r="P23" s="125">
        <v>53825.09</v>
      </c>
      <c r="Q23" s="125">
        <v>26530.42</v>
      </c>
    </row>
    <row r="24" spans="1:17" s="1" customFormat="1" ht="16.5" customHeight="1">
      <c r="A24" s="64" t="s">
        <v>14</v>
      </c>
      <c r="B24" s="65">
        <f aca="true" t="shared" si="6" ref="B24:H24">SUM(B25:B29)</f>
        <v>3420451.91</v>
      </c>
      <c r="C24" s="65">
        <f t="shared" si="6"/>
        <v>2831813.33</v>
      </c>
      <c r="D24" s="65">
        <f t="shared" si="6"/>
        <v>4284963.81</v>
      </c>
      <c r="E24" s="65">
        <f t="shared" si="6"/>
        <v>1775362.98</v>
      </c>
      <c r="F24" s="65">
        <f t="shared" si="6"/>
        <v>1775362.98</v>
      </c>
      <c r="G24" s="65">
        <f t="shared" si="6"/>
        <v>272884.49</v>
      </c>
      <c r="H24" s="65">
        <f t="shared" si="6"/>
        <v>2048247.47</v>
      </c>
      <c r="I24" s="66">
        <f t="shared" si="1"/>
        <v>0.4143239146750227</v>
      </c>
      <c r="J24" s="66">
        <f t="shared" si="2"/>
        <v>0.4143239146750227</v>
      </c>
      <c r="K24" s="67">
        <f t="shared" si="3"/>
        <v>0.47800811414554284</v>
      </c>
      <c r="L24" s="52" t="s">
        <v>176</v>
      </c>
      <c r="M24" s="125">
        <v>160000</v>
      </c>
      <c r="N24" s="125">
        <v>82451.56</v>
      </c>
      <c r="O24" s="125">
        <v>160000</v>
      </c>
      <c r="P24" s="125">
        <v>94296.45</v>
      </c>
      <c r="Q24" s="125">
        <v>94296.45</v>
      </c>
    </row>
    <row r="25" spans="1:17" ht="12.75">
      <c r="A25" s="30" t="s">
        <v>15</v>
      </c>
      <c r="B25" s="31">
        <f aca="true" t="shared" si="7" ref="B25:F28">M51</f>
        <v>150000</v>
      </c>
      <c r="C25" s="31">
        <f t="shared" si="7"/>
        <v>111124.58</v>
      </c>
      <c r="D25" s="31">
        <f t="shared" si="7"/>
        <v>150000</v>
      </c>
      <c r="E25" s="31">
        <f t="shared" si="7"/>
        <v>126335.37</v>
      </c>
      <c r="F25" s="31">
        <f t="shared" si="7"/>
        <v>126335.37</v>
      </c>
      <c r="G25" s="31"/>
      <c r="H25" s="31">
        <f>SUM(F25:G25)</f>
        <v>126335.37</v>
      </c>
      <c r="I25" s="63">
        <f t="shared" si="1"/>
        <v>0.8422358</v>
      </c>
      <c r="J25" s="63">
        <f t="shared" si="2"/>
        <v>0.8422358</v>
      </c>
      <c r="K25" s="33">
        <f t="shared" si="3"/>
        <v>0.8422358</v>
      </c>
      <c r="L25" s="52" t="s">
        <v>177</v>
      </c>
      <c r="M25" s="125">
        <v>11600</v>
      </c>
      <c r="N25" s="125">
        <v>5687.99</v>
      </c>
      <c r="O25" s="125">
        <v>9100</v>
      </c>
      <c r="P25" s="125">
        <v>9811.37</v>
      </c>
      <c r="Q25" s="125">
        <v>9811.37</v>
      </c>
    </row>
    <row r="26" spans="1:17" ht="12.75">
      <c r="A26" s="30" t="s">
        <v>63</v>
      </c>
      <c r="B26" s="31">
        <f t="shared" si="7"/>
        <v>153500</v>
      </c>
      <c r="C26" s="31">
        <f t="shared" si="7"/>
        <v>145886.87</v>
      </c>
      <c r="D26" s="31">
        <f t="shared" si="7"/>
        <v>182907.8</v>
      </c>
      <c r="E26" s="31">
        <f t="shared" si="7"/>
        <v>138469.62</v>
      </c>
      <c r="F26" s="31">
        <f t="shared" si="7"/>
        <v>138469.62</v>
      </c>
      <c r="G26" s="31"/>
      <c r="H26" s="31">
        <f>SUM(F26:G26)</f>
        <v>138469.62</v>
      </c>
      <c r="I26" s="63">
        <f t="shared" si="1"/>
        <v>0.7570460089728268</v>
      </c>
      <c r="J26" s="63">
        <f t="shared" si="2"/>
        <v>0.7570460089728268</v>
      </c>
      <c r="K26" s="33">
        <f t="shared" si="3"/>
        <v>0.7570460089728268</v>
      </c>
      <c r="L26" s="52" t="s">
        <v>178</v>
      </c>
      <c r="M26" s="125">
        <v>5500</v>
      </c>
      <c r="N26" s="125">
        <v>5364.67</v>
      </c>
      <c r="O26" s="125">
        <v>5500</v>
      </c>
      <c r="P26" s="125">
        <v>3084.98</v>
      </c>
      <c r="Q26" s="125">
        <v>3084.98</v>
      </c>
    </row>
    <row r="27" spans="1:17" ht="12.75">
      <c r="A27" s="30" t="s">
        <v>64</v>
      </c>
      <c r="B27" s="31">
        <f t="shared" si="7"/>
        <v>302000</v>
      </c>
      <c r="C27" s="31">
        <f t="shared" si="7"/>
        <v>248613.19</v>
      </c>
      <c r="D27" s="31">
        <f t="shared" si="7"/>
        <v>341600</v>
      </c>
      <c r="E27" s="31">
        <f t="shared" si="7"/>
        <v>142386.21</v>
      </c>
      <c r="F27" s="31">
        <f t="shared" si="7"/>
        <v>142386.21</v>
      </c>
      <c r="G27" s="31"/>
      <c r="H27" s="31">
        <f>SUM(F27:G27)</f>
        <v>142386.21</v>
      </c>
      <c r="I27" s="63">
        <f t="shared" si="1"/>
        <v>0.41682145784543323</v>
      </c>
      <c r="J27" s="63">
        <f t="shared" si="2"/>
        <v>0.41682145784543323</v>
      </c>
      <c r="K27" s="33">
        <f t="shared" si="3"/>
        <v>0.41682145784543323</v>
      </c>
      <c r="L27" s="52" t="s">
        <v>179</v>
      </c>
      <c r="M27" s="125">
        <v>306000</v>
      </c>
      <c r="N27" s="125">
        <v>238939.25</v>
      </c>
      <c r="O27" s="125">
        <v>481246.81</v>
      </c>
      <c r="P27" s="125">
        <v>268769.73</v>
      </c>
      <c r="Q27" s="125">
        <v>235186.76</v>
      </c>
    </row>
    <row r="28" spans="1:17" ht="12.75">
      <c r="A28" s="30" t="s">
        <v>65</v>
      </c>
      <c r="B28" s="31">
        <f t="shared" si="7"/>
        <v>1892000</v>
      </c>
      <c r="C28" s="31">
        <f t="shared" si="7"/>
        <v>1619737.87</v>
      </c>
      <c r="D28" s="31">
        <f t="shared" si="7"/>
        <v>2555800</v>
      </c>
      <c r="E28" s="31">
        <f t="shared" si="7"/>
        <v>991383.49</v>
      </c>
      <c r="F28" s="31">
        <f t="shared" si="7"/>
        <v>991383.49</v>
      </c>
      <c r="G28" s="31">
        <f>+AJUSTES!C12</f>
        <v>272884.49</v>
      </c>
      <c r="H28" s="31">
        <f>SUM(F28:G28)</f>
        <v>1264267.98</v>
      </c>
      <c r="I28" s="63">
        <f t="shared" si="1"/>
        <v>0.3878955669457704</v>
      </c>
      <c r="J28" s="63">
        <f t="shared" si="2"/>
        <v>0.3878955669457704</v>
      </c>
      <c r="K28" s="33">
        <f t="shared" si="3"/>
        <v>0.4946662414899444</v>
      </c>
      <c r="L28" s="52" t="s">
        <v>180</v>
      </c>
      <c r="M28" s="125">
        <v>3300</v>
      </c>
      <c r="N28" s="125">
        <v>6048.77</v>
      </c>
      <c r="O28" s="125">
        <v>3100</v>
      </c>
      <c r="P28" s="125">
        <v>5005.7</v>
      </c>
      <c r="Q28" s="125">
        <v>5005.7</v>
      </c>
    </row>
    <row r="29" spans="1:17" ht="13.5" thickBot="1">
      <c r="A29" s="38" t="s">
        <v>74</v>
      </c>
      <c r="B29" s="39">
        <f>M50+M55+M56+M57+M58</f>
        <v>922951.91</v>
      </c>
      <c r="C29" s="39">
        <f>N50+N55+N56+N57+N58</f>
        <v>706450.82</v>
      </c>
      <c r="D29" s="39">
        <f>O50+O55+O56+O57+O58</f>
        <v>1054656.01</v>
      </c>
      <c r="E29" s="39">
        <f>P50+P55+P56+P57+P58</f>
        <v>376788.29</v>
      </c>
      <c r="F29" s="39">
        <f>Q50+Q55+Q56+Q57+Q58</f>
        <v>376788.29</v>
      </c>
      <c r="G29" s="39"/>
      <c r="H29" s="31">
        <f>SUM(F29:G29)</f>
        <v>376788.29</v>
      </c>
      <c r="I29" s="69">
        <f t="shared" si="1"/>
        <v>0.3572617862387187</v>
      </c>
      <c r="J29" s="69">
        <f t="shared" si="2"/>
        <v>0.3572617862387187</v>
      </c>
      <c r="K29" s="50">
        <f t="shared" si="3"/>
        <v>0.3572617862387187</v>
      </c>
      <c r="L29" s="52" t="s">
        <v>181</v>
      </c>
      <c r="M29" s="125">
        <v>971241.87</v>
      </c>
      <c r="N29" s="125">
        <v>825549.94</v>
      </c>
      <c r="O29" s="125">
        <v>792733.7</v>
      </c>
      <c r="P29" s="125">
        <v>652449.07</v>
      </c>
      <c r="Q29" s="125">
        <v>272687.14</v>
      </c>
    </row>
    <row r="30" spans="1:17" s="1" customFormat="1" ht="13.5" thickBot="1">
      <c r="A30" s="116" t="s">
        <v>69</v>
      </c>
      <c r="B30" s="70">
        <f>B6+B15+B24+B21</f>
        <v>86217126.34</v>
      </c>
      <c r="C30" s="71">
        <f>C6+C15+C24+C21</f>
        <v>82606389.49</v>
      </c>
      <c r="D30" s="71">
        <f>D6+D15+D24+D21</f>
        <v>90768494.37</v>
      </c>
      <c r="E30" s="71">
        <f>E6+E15+E21+E24</f>
        <v>63488713.319999985</v>
      </c>
      <c r="F30" s="71">
        <f>F6+F15+F21+F24</f>
        <v>59241764.99999999</v>
      </c>
      <c r="G30" s="71">
        <f>G6+G15+G24+G21</f>
        <v>1425155.08</v>
      </c>
      <c r="H30" s="72">
        <f>H6+H15+H24+H21</f>
        <v>60666920.08</v>
      </c>
      <c r="I30" s="73">
        <f t="shared" si="1"/>
        <v>0.6994576010173824</v>
      </c>
      <c r="J30" s="74">
        <f t="shared" si="2"/>
        <v>0.652668807730935</v>
      </c>
      <c r="K30" s="75">
        <f t="shared" si="3"/>
        <v>0.6683697961619058</v>
      </c>
      <c r="L30" s="52" t="s">
        <v>182</v>
      </c>
      <c r="M30" s="125">
        <v>685585.47</v>
      </c>
      <c r="N30" s="125">
        <v>573492.34</v>
      </c>
      <c r="O30" s="125">
        <v>763518.01</v>
      </c>
      <c r="P30" s="125">
        <v>629523.77</v>
      </c>
      <c r="Q30" s="125">
        <v>478034.94</v>
      </c>
    </row>
    <row r="31" spans="1:17" s="1" customFormat="1" ht="18.75" customHeight="1">
      <c r="A31" s="76" t="s">
        <v>16</v>
      </c>
      <c r="B31" s="77">
        <f aca="true" t="shared" si="8" ref="B31:H31">SUM(B32:B34)</f>
        <v>30653296.59</v>
      </c>
      <c r="C31" s="77">
        <f t="shared" si="8"/>
        <v>19213478.82</v>
      </c>
      <c r="D31" s="77">
        <f t="shared" si="8"/>
        <v>36064661.11</v>
      </c>
      <c r="E31" s="77">
        <f t="shared" si="8"/>
        <v>9461015.56</v>
      </c>
      <c r="F31" s="77">
        <f t="shared" si="8"/>
        <v>5068562.779999999</v>
      </c>
      <c r="G31" s="77">
        <f t="shared" si="8"/>
        <v>881577.77</v>
      </c>
      <c r="H31" s="77">
        <f t="shared" si="8"/>
        <v>5950140.55</v>
      </c>
      <c r="I31" s="78">
        <f t="shared" si="1"/>
        <v>0.2623347972449588</v>
      </c>
      <c r="J31" s="78">
        <f t="shared" si="2"/>
        <v>0.14054097900824555</v>
      </c>
      <c r="K31" s="79">
        <f t="shared" si="3"/>
        <v>0.16498534484634728</v>
      </c>
      <c r="L31" s="52" t="s">
        <v>183</v>
      </c>
      <c r="M31" s="125">
        <v>5800</v>
      </c>
      <c r="N31" s="125">
        <v>3052.86</v>
      </c>
      <c r="O31" s="125">
        <v>5900</v>
      </c>
      <c r="P31" s="125">
        <v>4723.7</v>
      </c>
      <c r="Q31" s="125">
        <v>4723.7</v>
      </c>
    </row>
    <row r="32" spans="1:17" ht="12.75">
      <c r="A32" s="30" t="s">
        <v>17</v>
      </c>
      <c r="B32" s="31">
        <f>M59+M60+M61+M62+M63+M64+M65</f>
        <v>8554751.93</v>
      </c>
      <c r="C32" s="31">
        <f>N59+N60+N61+N62+N63+N64+N65</f>
        <v>7643816.470000001</v>
      </c>
      <c r="D32" s="31">
        <f>O59+O60+O61+O62+O63+O64+O65</f>
        <v>11179562.1</v>
      </c>
      <c r="E32" s="31">
        <f>P59+P60+P61+P62+P63+P64+P65</f>
        <v>7059143.93</v>
      </c>
      <c r="F32" s="31">
        <f>Q59+Q60+Q61+Q62+Q63+Q64+Q65</f>
        <v>3102826.11</v>
      </c>
      <c r="G32" s="31"/>
      <c r="H32" s="31">
        <f>SUM(F32:G32)</f>
        <v>3102826.11</v>
      </c>
      <c r="I32" s="63">
        <f t="shared" si="1"/>
        <v>0.631432954784517</v>
      </c>
      <c r="J32" s="63">
        <f t="shared" si="2"/>
        <v>0.2775445122309397</v>
      </c>
      <c r="K32" s="33">
        <f t="shared" si="3"/>
        <v>0.2775445122309397</v>
      </c>
      <c r="L32" s="52" t="s">
        <v>184</v>
      </c>
      <c r="M32" s="125">
        <v>11685.94</v>
      </c>
      <c r="N32" s="125">
        <v>14462.18</v>
      </c>
      <c r="O32" s="125">
        <v>26850.15</v>
      </c>
      <c r="P32" s="125">
        <v>18543.39</v>
      </c>
      <c r="Q32" s="125">
        <v>14447.1</v>
      </c>
    </row>
    <row r="33" spans="1:17" ht="12.75">
      <c r="A33" s="30" t="s">
        <v>66</v>
      </c>
      <c r="B33" s="31">
        <f>M67+M66</f>
        <v>1093168.52</v>
      </c>
      <c r="C33" s="31">
        <f>N67+N66</f>
        <v>860958.9500000001</v>
      </c>
      <c r="D33" s="31">
        <f>O67+O66</f>
        <v>1667693.82</v>
      </c>
      <c r="E33" s="31">
        <f>P67+P66</f>
        <v>678142.78</v>
      </c>
      <c r="F33" s="31">
        <f>Q67+Q66</f>
        <v>271911.65</v>
      </c>
      <c r="G33" s="31"/>
      <c r="H33" s="31">
        <f>SUM(F33:G33)</f>
        <v>271911.65</v>
      </c>
      <c r="I33" s="63">
        <f t="shared" si="1"/>
        <v>0.40663506206433025</v>
      </c>
      <c r="J33" s="63">
        <f t="shared" si="2"/>
        <v>0.1630465057428827</v>
      </c>
      <c r="K33" s="33">
        <f t="shared" si="3"/>
        <v>0.1630465057428827</v>
      </c>
      <c r="L33" s="52" t="s">
        <v>185</v>
      </c>
      <c r="M33" s="125">
        <v>437513.82</v>
      </c>
      <c r="N33" s="125">
        <v>495025.71</v>
      </c>
      <c r="O33" s="125">
        <v>507052.23</v>
      </c>
      <c r="P33" s="125">
        <v>638852.25</v>
      </c>
      <c r="Q33" s="125">
        <v>435716.66</v>
      </c>
    </row>
    <row r="34" spans="1:17" ht="13.5" thickBot="1">
      <c r="A34" s="38" t="s">
        <v>18</v>
      </c>
      <c r="B34" s="39">
        <f>M68+M69+M70+M71+M72+M73+M74</f>
        <v>21005376.14</v>
      </c>
      <c r="C34" s="39">
        <f>N68+N69+N70+N71+N72+N73+N74</f>
        <v>10708703.400000002</v>
      </c>
      <c r="D34" s="39">
        <f>O68+O69+O70+O71+O72+O73+O74</f>
        <v>23217405.19</v>
      </c>
      <c r="E34" s="39">
        <f>P68+P69+P70+P71+P72+P73+P74</f>
        <v>1723728.85</v>
      </c>
      <c r="F34" s="39">
        <f>Q68+Q69+Q70+Q71+Q72+Q73+Q74</f>
        <v>1693825.02</v>
      </c>
      <c r="G34" s="39">
        <f>+AJUSTES!C13</f>
        <v>881577.77</v>
      </c>
      <c r="H34" s="31">
        <f>SUM(F34:G34)</f>
        <v>2575402.79</v>
      </c>
      <c r="I34" s="69">
        <f t="shared" si="1"/>
        <v>0.07424295850004933</v>
      </c>
      <c r="J34" s="69">
        <f t="shared" si="2"/>
        <v>0.07295496659245752</v>
      </c>
      <c r="K34" s="50">
        <f t="shared" si="3"/>
        <v>0.1109255219919776</v>
      </c>
      <c r="L34" s="52" t="s">
        <v>259</v>
      </c>
      <c r="M34" s="125">
        <v>10000</v>
      </c>
      <c r="N34" s="125">
        <v>3861.33</v>
      </c>
      <c r="O34" s="125"/>
      <c r="P34" s="125"/>
      <c r="Q34" s="125"/>
    </row>
    <row r="35" spans="1:17" s="1" customFormat="1" ht="13.5" thickBot="1">
      <c r="A35" s="115" t="s">
        <v>70</v>
      </c>
      <c r="B35" s="70">
        <f>B31</f>
        <v>30653296.59</v>
      </c>
      <c r="C35" s="70">
        <f>C31</f>
        <v>19213478.82</v>
      </c>
      <c r="D35" s="70">
        <f>D31</f>
        <v>36064661.11</v>
      </c>
      <c r="E35" s="70">
        <f>E31</f>
        <v>9461015.56</v>
      </c>
      <c r="F35" s="70">
        <f>F31</f>
        <v>5068562.779999999</v>
      </c>
      <c r="G35" s="70">
        <f>+G31</f>
        <v>881577.77</v>
      </c>
      <c r="H35" s="70">
        <f>H31</f>
        <v>5950140.55</v>
      </c>
      <c r="I35" s="73">
        <f t="shared" si="1"/>
        <v>0.2623347972449588</v>
      </c>
      <c r="J35" s="74">
        <f t="shared" si="2"/>
        <v>0.14054097900824555</v>
      </c>
      <c r="K35" s="75">
        <f t="shared" si="3"/>
        <v>0.16498534484634728</v>
      </c>
      <c r="L35" s="52" t="s">
        <v>186</v>
      </c>
      <c r="M35" s="125">
        <v>1501235.05</v>
      </c>
      <c r="N35" s="125">
        <v>1064643.28</v>
      </c>
      <c r="O35" s="125">
        <v>1481640.75</v>
      </c>
      <c r="P35" s="125">
        <v>724761.96</v>
      </c>
      <c r="Q35" s="125">
        <v>724761.96</v>
      </c>
    </row>
    <row r="36" spans="1:17" s="1" customFormat="1" ht="16.5" customHeight="1">
      <c r="A36" s="76" t="s">
        <v>19</v>
      </c>
      <c r="B36" s="77">
        <f aca="true" t="shared" si="9" ref="B36:H36">SUM(B37:B40)</f>
        <v>102000</v>
      </c>
      <c r="C36" s="77">
        <f t="shared" si="9"/>
        <v>64000</v>
      </c>
      <c r="D36" s="77">
        <f t="shared" si="9"/>
        <v>14346000</v>
      </c>
      <c r="E36" s="77">
        <f t="shared" si="9"/>
        <v>14299500</v>
      </c>
      <c r="F36" s="77">
        <f t="shared" si="9"/>
        <v>14299500</v>
      </c>
      <c r="G36" s="77">
        <f t="shared" si="9"/>
        <v>0</v>
      </c>
      <c r="H36" s="77">
        <f t="shared" si="9"/>
        <v>14299500</v>
      </c>
      <c r="I36" s="78">
        <f t="shared" si="1"/>
        <v>0.996758678377248</v>
      </c>
      <c r="J36" s="78">
        <f t="shared" si="2"/>
        <v>0.996758678377248</v>
      </c>
      <c r="K36" s="79">
        <f t="shared" si="3"/>
        <v>0.996758678377248</v>
      </c>
      <c r="L36" s="52" t="s">
        <v>187</v>
      </c>
      <c r="M36" s="125">
        <v>4305505.8</v>
      </c>
      <c r="N36" s="125">
        <v>3524412.68</v>
      </c>
      <c r="O36" s="125">
        <v>5327791.59</v>
      </c>
      <c r="P36" s="125">
        <v>4980272.9</v>
      </c>
      <c r="Q36" s="125">
        <v>3434261.89</v>
      </c>
    </row>
    <row r="37" spans="1:17" ht="12.75">
      <c r="A37" s="30" t="s">
        <v>282</v>
      </c>
      <c r="B37" s="31">
        <f>M75</f>
        <v>0</v>
      </c>
      <c r="C37" s="31">
        <f>N75</f>
        <v>0</v>
      </c>
      <c r="D37" s="31">
        <f>O75</f>
        <v>7000000</v>
      </c>
      <c r="E37" s="31">
        <f>P75</f>
        <v>7000000</v>
      </c>
      <c r="F37" s="31">
        <f>Q75</f>
        <v>7000000</v>
      </c>
      <c r="G37" s="31"/>
      <c r="H37" s="31">
        <f>SUM(F37:G37)</f>
        <v>7000000</v>
      </c>
      <c r="I37" s="63">
        <f t="shared" si="1"/>
        <v>1</v>
      </c>
      <c r="J37" s="63">
        <f t="shared" si="2"/>
        <v>1</v>
      </c>
      <c r="K37" s="33">
        <f t="shared" si="3"/>
        <v>1</v>
      </c>
      <c r="L37" s="52" t="s">
        <v>188</v>
      </c>
      <c r="M37" s="125">
        <v>391637.21</v>
      </c>
      <c r="N37" s="125">
        <v>357889.87</v>
      </c>
      <c r="O37" s="125">
        <v>404659.92</v>
      </c>
      <c r="P37" s="125">
        <v>368512.51</v>
      </c>
      <c r="Q37" s="125">
        <v>262520.45</v>
      </c>
    </row>
    <row r="38" spans="1:17" ht="12.75">
      <c r="A38" s="30" t="s">
        <v>67</v>
      </c>
      <c r="B38" s="31">
        <f>M76+M77</f>
        <v>100000</v>
      </c>
      <c r="C38" s="31">
        <f>N76+N77</f>
        <v>64000</v>
      </c>
      <c r="D38" s="31">
        <f>O76+O77</f>
        <v>95000</v>
      </c>
      <c r="E38" s="31">
        <f>P76+P77</f>
        <v>49500</v>
      </c>
      <c r="F38" s="31">
        <f>Q76+Q77</f>
        <v>49500</v>
      </c>
      <c r="G38" s="31"/>
      <c r="H38" s="31">
        <f>SUM(F38:G38)</f>
        <v>49500</v>
      </c>
      <c r="I38" s="63">
        <f>E38/D38</f>
        <v>0.5210526315789473</v>
      </c>
      <c r="J38" s="63">
        <f>F38/D38</f>
        <v>0.5210526315789473</v>
      </c>
      <c r="K38" s="33">
        <f>H38/D38</f>
        <v>0.5210526315789473</v>
      </c>
      <c r="L38" s="52" t="s">
        <v>189</v>
      </c>
      <c r="M38" s="125">
        <v>73155</v>
      </c>
      <c r="N38" s="125">
        <v>31167.78</v>
      </c>
      <c r="O38" s="125">
        <v>105800</v>
      </c>
      <c r="P38" s="125">
        <v>44380.17</v>
      </c>
      <c r="Q38" s="125">
        <v>44380.17</v>
      </c>
    </row>
    <row r="39" spans="1:17" ht="12.75">
      <c r="A39" s="30" t="s">
        <v>283</v>
      </c>
      <c r="B39" s="31">
        <f aca="true" t="shared" si="10" ref="B39:F40">M78</f>
        <v>0</v>
      </c>
      <c r="C39" s="31">
        <f t="shared" si="10"/>
        <v>0</v>
      </c>
      <c r="D39" s="31">
        <f t="shared" si="10"/>
        <v>5000000</v>
      </c>
      <c r="E39" s="31">
        <f t="shared" si="10"/>
        <v>5000000</v>
      </c>
      <c r="F39" s="31">
        <f t="shared" si="10"/>
        <v>5000000</v>
      </c>
      <c r="G39" s="31"/>
      <c r="H39" s="31">
        <f>SUM(F39:G39)</f>
        <v>5000000</v>
      </c>
      <c r="I39" s="63">
        <f>E39/D39</f>
        <v>1</v>
      </c>
      <c r="J39" s="63">
        <f>F39/D39</f>
        <v>1</v>
      </c>
      <c r="K39" s="33">
        <f>H39/D39</f>
        <v>1</v>
      </c>
      <c r="L39" s="52" t="s">
        <v>190</v>
      </c>
      <c r="M39" s="125">
        <v>93500</v>
      </c>
      <c r="N39" s="125">
        <v>89065.55</v>
      </c>
      <c r="O39" s="125">
        <v>104000</v>
      </c>
      <c r="P39" s="125">
        <v>60923.57</v>
      </c>
      <c r="Q39" s="125">
        <v>13483.97</v>
      </c>
    </row>
    <row r="40" spans="1:17" ht="12.75">
      <c r="A40" s="30" t="s">
        <v>284</v>
      </c>
      <c r="B40" s="31">
        <f t="shared" si="10"/>
        <v>2000</v>
      </c>
      <c r="C40" s="31">
        <f t="shared" si="10"/>
        <v>0</v>
      </c>
      <c r="D40" s="31">
        <f t="shared" si="10"/>
        <v>2251000</v>
      </c>
      <c r="E40" s="31">
        <f t="shared" si="10"/>
        <v>2250000</v>
      </c>
      <c r="F40" s="31">
        <f t="shared" si="10"/>
        <v>2250000</v>
      </c>
      <c r="G40" s="31"/>
      <c r="H40" s="31">
        <f>SUM(F40:G40)</f>
        <v>2250000</v>
      </c>
      <c r="I40" s="63">
        <f>E40/D40</f>
        <v>0.9995557529986673</v>
      </c>
      <c r="J40" s="63">
        <f>F40/D40</f>
        <v>0.9995557529986673</v>
      </c>
      <c r="K40" s="33">
        <f t="shared" si="3"/>
        <v>0.9995557529986673</v>
      </c>
      <c r="L40" s="52" t="s">
        <v>191</v>
      </c>
      <c r="M40" s="125">
        <v>79643</v>
      </c>
      <c r="N40" s="125">
        <v>115165.85</v>
      </c>
      <c r="O40" s="125">
        <v>102800</v>
      </c>
      <c r="P40" s="125">
        <v>62922.13</v>
      </c>
      <c r="Q40" s="125">
        <v>62922.13</v>
      </c>
    </row>
    <row r="41" spans="1:17" s="1" customFormat="1" ht="15" customHeight="1">
      <c r="A41" s="64" t="s">
        <v>20</v>
      </c>
      <c r="B41" s="65">
        <f aca="true" t="shared" si="11" ref="B41:H41">SUM(B42:B42)</f>
        <v>692514</v>
      </c>
      <c r="C41" s="65">
        <f t="shared" si="11"/>
        <v>627179.52</v>
      </c>
      <c r="D41" s="65">
        <f t="shared" si="11"/>
        <v>377629</v>
      </c>
      <c r="E41" s="65">
        <f t="shared" si="11"/>
        <v>125953.28</v>
      </c>
      <c r="F41" s="65">
        <f t="shared" si="11"/>
        <v>82242.93</v>
      </c>
      <c r="G41" s="65">
        <f t="shared" si="11"/>
        <v>0</v>
      </c>
      <c r="H41" s="65">
        <f t="shared" si="11"/>
        <v>82242.93</v>
      </c>
      <c r="I41" s="66">
        <f t="shared" si="1"/>
        <v>0.3335370959327806</v>
      </c>
      <c r="J41" s="66">
        <f t="shared" si="2"/>
        <v>0.21778764342780876</v>
      </c>
      <c r="K41" s="67">
        <f t="shared" si="3"/>
        <v>0.21778764342780876</v>
      </c>
      <c r="L41" s="52" t="s">
        <v>192</v>
      </c>
      <c r="M41" s="125">
        <v>1863416.57</v>
      </c>
      <c r="N41" s="125">
        <v>1414727.04</v>
      </c>
      <c r="O41" s="125">
        <v>2396481.4</v>
      </c>
      <c r="P41" s="125">
        <v>1143527.15</v>
      </c>
      <c r="Q41" s="125">
        <v>1130037.97</v>
      </c>
    </row>
    <row r="42" spans="1:17" ht="13.5" thickBot="1">
      <c r="A42" s="80" t="s">
        <v>68</v>
      </c>
      <c r="B42" s="39">
        <f>M80+M81+M82</f>
        <v>692514</v>
      </c>
      <c r="C42" s="39">
        <f>N80+N81+N82</f>
        <v>627179.52</v>
      </c>
      <c r="D42" s="39">
        <f>O80+O81+O82</f>
        <v>377629</v>
      </c>
      <c r="E42" s="39">
        <f>P80+P81+P82</f>
        <v>125953.28</v>
      </c>
      <c r="F42" s="39">
        <f>Q80+Q81+Q82</f>
        <v>82242.93</v>
      </c>
      <c r="G42" s="39"/>
      <c r="H42" s="31">
        <f>SUM(F42:G42)</f>
        <v>82242.93</v>
      </c>
      <c r="I42" s="69">
        <f t="shared" si="1"/>
        <v>0.3335370959327806</v>
      </c>
      <c r="J42" s="69">
        <f t="shared" si="2"/>
        <v>0.21778764342780876</v>
      </c>
      <c r="K42" s="50">
        <f t="shared" si="3"/>
        <v>0.21778764342780876</v>
      </c>
      <c r="L42" s="52" t="s">
        <v>193</v>
      </c>
      <c r="M42" s="125">
        <v>5039903.7</v>
      </c>
      <c r="N42" s="125">
        <v>4733958.72</v>
      </c>
      <c r="O42" s="125">
        <v>5730515</v>
      </c>
      <c r="P42" s="125">
        <v>4765145.63</v>
      </c>
      <c r="Q42" s="125">
        <v>3031100.17</v>
      </c>
    </row>
    <row r="43" spans="1:17" ht="13.5" thickBot="1">
      <c r="A43" s="115" t="s">
        <v>71</v>
      </c>
      <c r="B43" s="70">
        <f>B36+B41</f>
        <v>794514</v>
      </c>
      <c r="C43" s="70">
        <f>C36+C41</f>
        <v>691179.52</v>
      </c>
      <c r="D43" s="70">
        <f>D36+D41</f>
        <v>14723629</v>
      </c>
      <c r="E43" s="70">
        <f>E36+E41</f>
        <v>14425453.28</v>
      </c>
      <c r="F43" s="70">
        <f>F36+F41</f>
        <v>14381742.93</v>
      </c>
      <c r="G43" s="70">
        <f>+G36+G41</f>
        <v>0</v>
      </c>
      <c r="H43" s="70">
        <f>H36+H41</f>
        <v>14381742.93</v>
      </c>
      <c r="I43" s="73">
        <f t="shared" si="1"/>
        <v>0.9797484899952315</v>
      </c>
      <c r="J43" s="74">
        <f t="shared" si="2"/>
        <v>0.976779768764888</v>
      </c>
      <c r="K43" s="75">
        <f t="shared" si="3"/>
        <v>0.976779768764888</v>
      </c>
      <c r="L43" s="52" t="s">
        <v>194</v>
      </c>
      <c r="M43" s="125">
        <v>71100</v>
      </c>
      <c r="N43" s="125">
        <v>22546.45</v>
      </c>
      <c r="O43" s="125">
        <v>77900</v>
      </c>
      <c r="P43" s="125">
        <v>40133.08</v>
      </c>
      <c r="Q43" s="125">
        <v>40133.08</v>
      </c>
    </row>
    <row r="44" spans="1:17" s="1" customFormat="1" ht="13.5" thickBot="1">
      <c r="A44" s="81" t="s">
        <v>72</v>
      </c>
      <c r="B44" s="82">
        <f aca="true" t="shared" si="12" ref="B44:H44">B30+B35+B43</f>
        <v>117664936.93</v>
      </c>
      <c r="C44" s="82">
        <f t="shared" si="12"/>
        <v>102511047.83</v>
      </c>
      <c r="D44" s="82">
        <f t="shared" si="12"/>
        <v>141556784.48000002</v>
      </c>
      <c r="E44" s="82">
        <f t="shared" si="12"/>
        <v>87375182.15999998</v>
      </c>
      <c r="F44" s="82">
        <f t="shared" si="12"/>
        <v>78692070.71</v>
      </c>
      <c r="G44" s="82">
        <f t="shared" si="12"/>
        <v>2306732.85</v>
      </c>
      <c r="H44" s="82">
        <f t="shared" si="12"/>
        <v>80998803.56</v>
      </c>
      <c r="I44" s="117">
        <f t="shared" si="1"/>
        <v>0.6172447507971253</v>
      </c>
      <c r="J44" s="118">
        <f t="shared" si="2"/>
        <v>0.5559046215910484</v>
      </c>
      <c r="K44" s="119">
        <f t="shared" si="3"/>
        <v>0.57220008110204</v>
      </c>
      <c r="L44" s="52" t="s">
        <v>195</v>
      </c>
      <c r="M44" s="125">
        <v>82900</v>
      </c>
      <c r="N44" s="125">
        <v>40196.86</v>
      </c>
      <c r="O44" s="125">
        <v>88900</v>
      </c>
      <c r="P44" s="125">
        <v>45869.12</v>
      </c>
      <c r="Q44" s="125">
        <v>45869.12</v>
      </c>
    </row>
    <row r="45" spans="1:17" s="1" customFormat="1" ht="15.75" customHeight="1">
      <c r="A45"/>
      <c r="B45"/>
      <c r="C45"/>
      <c r="D45"/>
      <c r="E45"/>
      <c r="F45"/>
      <c r="G45"/>
      <c r="H45"/>
      <c r="I45"/>
      <c r="J45"/>
      <c r="K45"/>
      <c r="L45" s="52" t="s">
        <v>196</v>
      </c>
      <c r="M45" s="125">
        <v>294000</v>
      </c>
      <c r="N45" s="125">
        <v>243765.65</v>
      </c>
      <c r="O45" s="125">
        <v>238000</v>
      </c>
      <c r="P45" s="125">
        <v>263433.97</v>
      </c>
      <c r="Q45" s="125">
        <v>263433.97</v>
      </c>
    </row>
    <row r="46" spans="12:17" ht="12.75">
      <c r="L46" s="52" t="s">
        <v>197</v>
      </c>
      <c r="M46" s="125">
        <v>63900</v>
      </c>
      <c r="N46" s="125">
        <v>50081.77</v>
      </c>
      <c r="O46" s="125">
        <v>76000</v>
      </c>
      <c r="P46" s="125">
        <v>67345.62</v>
      </c>
      <c r="Q46" s="125">
        <v>67345.62</v>
      </c>
    </row>
    <row r="47" spans="12:17" ht="12.75">
      <c r="L47" s="17" t="s">
        <v>198</v>
      </c>
      <c r="M47" s="125">
        <v>786</v>
      </c>
      <c r="N47" s="125">
        <v>784.75</v>
      </c>
      <c r="O47" s="125">
        <v>611</v>
      </c>
      <c r="P47" s="125">
        <v>610.73</v>
      </c>
      <c r="Q47" s="125">
        <v>0</v>
      </c>
    </row>
    <row r="48" spans="12:17" ht="12.75">
      <c r="L48" s="17"/>
      <c r="M48" s="125"/>
      <c r="N48" s="125"/>
      <c r="O48" s="125"/>
      <c r="P48" s="125"/>
      <c r="Q48" s="125"/>
    </row>
    <row r="49" spans="1:17" ht="12.75">
      <c r="L49" s="17" t="s">
        <v>199</v>
      </c>
      <c r="M49" s="125">
        <v>150000</v>
      </c>
      <c r="N49" s="125">
        <v>9703.8</v>
      </c>
      <c r="O49" s="125">
        <v>50000</v>
      </c>
      <c r="P49" s="125">
        <v>34672.03</v>
      </c>
      <c r="Q49" s="125">
        <v>34672.03</v>
      </c>
    </row>
    <row r="50" spans="12:17" ht="12.75">
      <c r="L50" s="17" t="s">
        <v>200</v>
      </c>
      <c r="M50" s="125">
        <v>99000</v>
      </c>
      <c r="N50" s="125">
        <v>72580.1</v>
      </c>
      <c r="O50" s="125">
        <v>145000</v>
      </c>
      <c r="P50" s="125">
        <v>66923.47</v>
      </c>
      <c r="Q50" s="125">
        <v>66923.47</v>
      </c>
    </row>
    <row r="51" spans="12:17" ht="12.75">
      <c r="L51" s="17" t="s">
        <v>201</v>
      </c>
      <c r="M51" s="125">
        <v>150000</v>
      </c>
      <c r="N51" s="125">
        <v>111124.58</v>
      </c>
      <c r="O51" s="125">
        <v>150000</v>
      </c>
      <c r="P51" s="125">
        <v>126335.37</v>
      </c>
      <c r="Q51" s="125">
        <v>126335.37</v>
      </c>
    </row>
    <row r="52" spans="12:17" ht="12.75">
      <c r="L52" s="17" t="s">
        <v>202</v>
      </c>
      <c r="M52" s="125">
        <v>153500</v>
      </c>
      <c r="N52" s="125">
        <v>145886.87</v>
      </c>
      <c r="O52" s="125">
        <v>182907.8</v>
      </c>
      <c r="P52" s="125">
        <v>138469.62</v>
      </c>
      <c r="Q52" s="125">
        <v>138469.62</v>
      </c>
    </row>
    <row r="53" spans="12:17" ht="12.75">
      <c r="L53" s="17" t="s">
        <v>203</v>
      </c>
      <c r="M53" s="125">
        <v>302000</v>
      </c>
      <c r="N53" s="125">
        <v>248613.19</v>
      </c>
      <c r="O53" s="125">
        <v>341600</v>
      </c>
      <c r="P53" s="125">
        <v>142386.21</v>
      </c>
      <c r="Q53" s="125">
        <v>142386.21</v>
      </c>
    </row>
    <row r="54" spans="12:17" ht="12.75">
      <c r="L54" s="17" t="s">
        <v>204</v>
      </c>
      <c r="M54" s="125">
        <v>1892000</v>
      </c>
      <c r="N54" s="125">
        <v>1619737.87</v>
      </c>
      <c r="O54" s="125">
        <v>2555800</v>
      </c>
      <c r="P54" s="125">
        <v>991383.49</v>
      </c>
      <c r="Q54" s="125">
        <v>991383.49</v>
      </c>
    </row>
    <row r="55" spans="12:17" ht="12.75">
      <c r="L55" s="17" t="s">
        <v>205</v>
      </c>
      <c r="M55" s="125">
        <v>122000</v>
      </c>
      <c r="N55" s="125">
        <v>55104.04</v>
      </c>
      <c r="O55" s="125">
        <v>112000</v>
      </c>
      <c r="P55" s="125">
        <v>16968.91</v>
      </c>
      <c r="Q55" s="125">
        <v>16968.91</v>
      </c>
    </row>
    <row r="56" spans="12:17" ht="12.75">
      <c r="L56" s="17" t="s">
        <v>206</v>
      </c>
      <c r="M56" s="125">
        <v>671951.91</v>
      </c>
      <c r="N56" s="125">
        <v>571606.83</v>
      </c>
      <c r="O56" s="125">
        <v>767656.01</v>
      </c>
      <c r="P56" s="125">
        <v>291095.91</v>
      </c>
      <c r="Q56" s="125">
        <v>291095.91</v>
      </c>
    </row>
    <row r="57" spans="12:17" ht="12.75">
      <c r="L57" s="17" t="s">
        <v>207</v>
      </c>
      <c r="M57" s="125">
        <v>0</v>
      </c>
      <c r="N57" s="125">
        <v>0</v>
      </c>
      <c r="O57" s="125"/>
      <c r="P57" s="125"/>
      <c r="Q57" s="125"/>
    </row>
    <row r="58" spans="12:17" ht="12.75">
      <c r="L58" s="17" t="s">
        <v>208</v>
      </c>
      <c r="M58" s="125">
        <v>30000</v>
      </c>
      <c r="N58" s="125">
        <v>7159.85</v>
      </c>
      <c r="O58" s="125">
        <v>30000</v>
      </c>
      <c r="P58" s="125">
        <v>1800</v>
      </c>
      <c r="Q58" s="125">
        <v>1800</v>
      </c>
    </row>
    <row r="59" spans="12:17" ht="12.75">
      <c r="L59" s="17" t="s">
        <v>209</v>
      </c>
      <c r="M59" s="125">
        <v>5165189.18</v>
      </c>
      <c r="N59" s="125">
        <v>3935269.97</v>
      </c>
      <c r="O59" s="125">
        <v>6288691.66</v>
      </c>
      <c r="P59" s="125">
        <v>5339864.52</v>
      </c>
      <c r="Q59" s="125">
        <v>1756022.42</v>
      </c>
    </row>
    <row r="60" spans="12:17" ht="12.75">
      <c r="L60" s="17" t="s">
        <v>210</v>
      </c>
      <c r="M60" s="125">
        <v>1071177.82</v>
      </c>
      <c r="N60" s="125">
        <v>2189560.44</v>
      </c>
      <c r="O60" s="125">
        <v>1801110.5</v>
      </c>
      <c r="P60" s="125">
        <v>567842.36</v>
      </c>
      <c r="Q60" s="125">
        <v>567842.36</v>
      </c>
    </row>
    <row r="61" spans="12:17" ht="12.75">
      <c r="L61" s="17" t="s">
        <v>211</v>
      </c>
      <c r="M61" s="125">
        <v>65000</v>
      </c>
      <c r="N61" s="125">
        <v>66598.13</v>
      </c>
      <c r="O61" s="125">
        <v>65000</v>
      </c>
      <c r="P61" s="125">
        <v>23717.84</v>
      </c>
      <c r="Q61" s="125">
        <v>23717.84</v>
      </c>
    </row>
    <row r="62" spans="12:17" ht="12.75">
      <c r="L62" s="17" t="s">
        <v>212</v>
      </c>
      <c r="M62" s="125">
        <v>192500</v>
      </c>
      <c r="N62" s="125">
        <v>331190.62</v>
      </c>
      <c r="O62" s="125">
        <v>339754.08</v>
      </c>
      <c r="P62" s="125">
        <v>277335.05</v>
      </c>
      <c r="Q62" s="125">
        <v>227124.66</v>
      </c>
    </row>
    <row r="63" spans="12:17" ht="12.75">
      <c r="L63" s="17" t="s">
        <v>213</v>
      </c>
      <c r="M63" s="125">
        <v>1242267.28</v>
      </c>
      <c r="N63" s="125">
        <v>890230.95</v>
      </c>
      <c r="O63" s="125">
        <v>1672050.09</v>
      </c>
      <c r="P63" s="125">
        <v>488962.12</v>
      </c>
      <c r="Q63" s="125">
        <v>333469.16</v>
      </c>
    </row>
    <row r="64" spans="12:17" ht="12.75">
      <c r="L64" s="17" t="s">
        <v>214</v>
      </c>
      <c r="M64" s="125">
        <v>290000</v>
      </c>
      <c r="N64" s="125">
        <v>30577.32</v>
      </c>
      <c r="O64" s="125">
        <v>390000</v>
      </c>
      <c r="P64" s="125">
        <v>179349.94</v>
      </c>
      <c r="Q64" s="125">
        <v>88677.79</v>
      </c>
    </row>
    <row r="65" spans="12:17" ht="12.75">
      <c r="L65" s="17" t="s">
        <v>215</v>
      </c>
      <c r="M65" s="125">
        <v>528617.65</v>
      </c>
      <c r="N65" s="125">
        <v>200389.04</v>
      </c>
      <c r="O65" s="125">
        <v>622955.77</v>
      </c>
      <c r="P65" s="125">
        <v>182072.1</v>
      </c>
      <c r="Q65" s="125">
        <v>105971.88</v>
      </c>
    </row>
    <row r="66" spans="12:17" ht="12.75">
      <c r="L66" s="17" t="s">
        <v>228</v>
      </c>
      <c r="M66" s="125">
        <v>100000</v>
      </c>
      <c r="N66" s="125">
        <v>90376.78</v>
      </c>
      <c r="O66" s="125">
        <v>220000</v>
      </c>
      <c r="P66" s="125">
        <v>64823.64</v>
      </c>
      <c r="Q66" s="125">
        <v>64823.64</v>
      </c>
    </row>
    <row r="67" spans="12:17" ht="12.75">
      <c r="L67" s="17" t="s">
        <v>216</v>
      </c>
      <c r="M67" s="125">
        <v>993168.52</v>
      </c>
      <c r="N67" s="125">
        <v>770582.17</v>
      </c>
      <c r="O67" s="125">
        <v>1447693.82</v>
      </c>
      <c r="P67" s="125">
        <v>613319.14</v>
      </c>
      <c r="Q67" s="125">
        <v>207088.01</v>
      </c>
    </row>
    <row r="68" spans="12:17" ht="12.75">
      <c r="L68" s="17" t="s">
        <v>217</v>
      </c>
      <c r="M68" s="125">
        <v>1107575.1</v>
      </c>
      <c r="N68" s="125">
        <v>418574.61</v>
      </c>
      <c r="O68" s="125">
        <v>1747446.95</v>
      </c>
      <c r="P68" s="125">
        <v>157333.21</v>
      </c>
      <c r="Q68" s="125">
        <v>157333.21</v>
      </c>
    </row>
    <row r="69" spans="12:17" ht="12.75">
      <c r="L69" s="17" t="s">
        <v>218</v>
      </c>
      <c r="M69" s="125">
        <v>8518319.32</v>
      </c>
      <c r="N69" s="125">
        <v>4453624.49</v>
      </c>
      <c r="O69" s="125">
        <v>8969762.64</v>
      </c>
      <c r="P69" s="125">
        <v>801709.16</v>
      </c>
      <c r="Q69" s="125">
        <v>771805.33</v>
      </c>
    </row>
    <row r="70" spans="12:17" ht="12.75">
      <c r="L70" s="17" t="s">
        <v>219</v>
      </c>
      <c r="M70" s="125">
        <v>5720534.42</v>
      </c>
      <c r="N70" s="125">
        <v>2547510.47</v>
      </c>
      <c r="O70" s="125">
        <v>6377585.19</v>
      </c>
      <c r="P70" s="125">
        <v>396175.27</v>
      </c>
      <c r="Q70" s="125">
        <v>396175.27</v>
      </c>
    </row>
    <row r="71" spans="12:17" ht="12.75">
      <c r="L71" s="17" t="s">
        <v>220</v>
      </c>
      <c r="M71" s="125">
        <v>493653.3</v>
      </c>
      <c r="N71" s="125">
        <v>195942.79</v>
      </c>
      <c r="O71" s="125">
        <v>559915.23</v>
      </c>
      <c r="P71" s="125">
        <v>15348.45</v>
      </c>
      <c r="Q71" s="125">
        <v>15348.45</v>
      </c>
    </row>
    <row r="72" spans="12:17" ht="12.75">
      <c r="L72" s="17" t="s">
        <v>227</v>
      </c>
      <c r="M72" s="125">
        <v>3208725</v>
      </c>
      <c r="N72" s="125">
        <v>2388140.53</v>
      </c>
      <c r="O72" s="125">
        <v>2995232</v>
      </c>
      <c r="P72" s="125">
        <v>244299.13</v>
      </c>
      <c r="Q72" s="125">
        <v>244299.13</v>
      </c>
    </row>
    <row r="73" spans="12:17" ht="12.75">
      <c r="L73" s="17" t="s">
        <v>221</v>
      </c>
      <c r="M73" s="125">
        <v>932509</v>
      </c>
      <c r="N73" s="125">
        <v>682689.13</v>
      </c>
      <c r="O73" s="125">
        <v>866931</v>
      </c>
      <c r="P73" s="125">
        <v>56613.74</v>
      </c>
      <c r="Q73" s="125">
        <v>56613.74</v>
      </c>
    </row>
    <row r="74" spans="12:17" ht="12.75">
      <c r="L74" s="124" t="s">
        <v>261</v>
      </c>
      <c r="M74" s="125">
        <v>1024060</v>
      </c>
      <c r="N74" s="125">
        <v>22221.38</v>
      </c>
      <c r="O74" s="125">
        <v>1700532.18</v>
      </c>
      <c r="P74" s="125">
        <v>52249.89</v>
      </c>
      <c r="Q74" s="125">
        <v>52249.89</v>
      </c>
    </row>
    <row r="75" spans="12:17" ht="12.75">
      <c r="L75" s="128" t="s">
        <v>280</v>
      </c>
      <c r="M75" s="125"/>
      <c r="N75" s="125"/>
      <c r="O75" s="125">
        <v>7000000</v>
      </c>
      <c r="P75" s="125">
        <v>7000000</v>
      </c>
      <c r="Q75" s="125">
        <v>7000000</v>
      </c>
    </row>
    <row r="76" spans="12:17" ht="12.75">
      <c r="L76" s="17" t="s">
        <v>222</v>
      </c>
      <c r="M76" s="125">
        <v>15000</v>
      </c>
      <c r="N76" s="125">
        <v>3000</v>
      </c>
      <c r="O76" s="125">
        <v>35000</v>
      </c>
      <c r="P76" s="125">
        <v>4500</v>
      </c>
      <c r="Q76" s="125">
        <v>4500</v>
      </c>
    </row>
    <row r="77" spans="12:17" ht="12.75">
      <c r="L77" s="17" t="s">
        <v>223</v>
      </c>
      <c r="M77" s="125">
        <v>85000</v>
      </c>
      <c r="N77" s="125">
        <v>61000</v>
      </c>
      <c r="O77" s="125">
        <v>60000</v>
      </c>
      <c r="P77" s="125">
        <v>45000</v>
      </c>
      <c r="Q77" s="125">
        <v>45000</v>
      </c>
    </row>
    <row r="78" spans="12:17" ht="12.75">
      <c r="L78" s="128" t="s">
        <v>281</v>
      </c>
      <c r="M78" s="125"/>
      <c r="N78" s="125"/>
      <c r="O78" s="125">
        <v>5000000</v>
      </c>
      <c r="P78" s="125">
        <v>5000000</v>
      </c>
      <c r="Q78" s="125">
        <v>5000000</v>
      </c>
    </row>
    <row r="79" spans="12:17" ht="12.75">
      <c r="L79" s="17" t="s">
        <v>224</v>
      </c>
      <c r="M79" s="125">
        <v>2000</v>
      </c>
      <c r="N79" s="125">
        <v>0</v>
      </c>
      <c r="O79" s="125">
        <v>2251000</v>
      </c>
      <c r="P79" s="125">
        <v>2250000</v>
      </c>
      <c r="Q79" s="125">
        <v>2250000</v>
      </c>
    </row>
    <row r="80" spans="12:17" ht="12.75">
      <c r="L80" s="19" t="s">
        <v>233</v>
      </c>
      <c r="M80" s="125">
        <v>65262</v>
      </c>
      <c r="N80" s="125">
        <v>0</v>
      </c>
      <c r="O80" s="125">
        <v>208113</v>
      </c>
      <c r="P80" s="125">
        <v>0</v>
      </c>
      <c r="Q80" s="125">
        <v>0</v>
      </c>
    </row>
    <row r="81" spans="12:17" ht="12.75">
      <c r="L81" s="19" t="s">
        <v>232</v>
      </c>
      <c r="M81" s="125">
        <v>436911</v>
      </c>
      <c r="N81" s="125">
        <v>436910.5</v>
      </c>
      <c r="O81" s="125"/>
      <c r="P81" s="125"/>
      <c r="Q81" s="125"/>
    </row>
    <row r="82" spans="12:17" ht="12.75">
      <c r="L82" s="19" t="s">
        <v>226</v>
      </c>
      <c r="M82" s="125">
        <v>190341</v>
      </c>
      <c r="N82" s="125">
        <v>190269.02</v>
      </c>
      <c r="O82" s="125">
        <v>169516</v>
      </c>
      <c r="P82" s="125">
        <v>125953.28</v>
      </c>
      <c r="Q82" s="125">
        <v>82242.93</v>
      </c>
    </row>
    <row r="83" spans="13:17" ht="12.75">
      <c r="M83" s="126">
        <f>SUM(M6:M82)</f>
        <v>117664936.92999998</v>
      </c>
      <c r="N83" s="126">
        <f>SUM(N6:N82)</f>
        <v>102511047.83</v>
      </c>
      <c r="O83" s="126">
        <f>SUM(O6:O82)</f>
        <v>141556784.48000002</v>
      </c>
      <c r="P83" s="126">
        <f>SUM(P6:P82)</f>
        <v>87375182.15999997</v>
      </c>
      <c r="Q83" s="126">
        <f>SUM(Q6:Q82)</f>
        <v>78692070.71000001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9" t="s">
        <v>288</v>
      </c>
      <c r="B2" s="129"/>
      <c r="C2" s="129"/>
      <c r="D2" s="129"/>
      <c r="E2" s="129"/>
      <c r="F2" s="129"/>
      <c r="G2" s="129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4" t="s">
        <v>0</v>
      </c>
      <c r="B5" s="25" t="s">
        <v>271</v>
      </c>
      <c r="C5" s="25" t="s">
        <v>272</v>
      </c>
      <c r="D5" s="25" t="s">
        <v>275</v>
      </c>
      <c r="E5" s="25" t="s">
        <v>276</v>
      </c>
      <c r="F5" s="25" t="s">
        <v>37</v>
      </c>
      <c r="G5" s="26" t="s">
        <v>260</v>
      </c>
    </row>
    <row r="6" spans="1:7" ht="23.25" customHeight="1">
      <c r="A6" s="86" t="s">
        <v>26</v>
      </c>
      <c r="B6" s="87">
        <f>'INGRESOS '!B5</f>
        <v>17970100</v>
      </c>
      <c r="C6" s="87">
        <f>'INGRESOS '!C5</f>
        <v>17465061.79</v>
      </c>
      <c r="D6" s="88">
        <f>'INGRESOS '!$D$5</f>
        <v>17981320</v>
      </c>
      <c r="E6" s="87">
        <f>'INGRESOS '!E5</f>
        <v>8876215.31</v>
      </c>
      <c r="F6" s="89">
        <f>'INGRESOS '!F5</f>
        <v>0</v>
      </c>
      <c r="G6" s="90">
        <f aca="true" t="shared" si="0" ref="G6:G11">(E6+F6)/D6</f>
        <v>0.49363535658116314</v>
      </c>
    </row>
    <row r="7" spans="1:7" ht="23.25" customHeight="1">
      <c r="A7" s="91" t="s">
        <v>25</v>
      </c>
      <c r="B7" s="31">
        <f>'INGRESOS '!B19</f>
        <v>69479726</v>
      </c>
      <c r="C7" s="31">
        <f>'INGRESOS '!C19</f>
        <v>70442054.78000002</v>
      </c>
      <c r="D7" s="92">
        <f>'INGRESOS '!$D$19</f>
        <v>71072737.8</v>
      </c>
      <c r="E7" s="31">
        <f>'INGRESOS '!E19</f>
        <v>51358996.49</v>
      </c>
      <c r="F7" s="93">
        <f>'INGRESOS '!F19</f>
        <v>0</v>
      </c>
      <c r="G7" s="33">
        <f t="shared" si="0"/>
        <v>0.7226258348809521</v>
      </c>
    </row>
    <row r="8" spans="1:7" ht="23.25" customHeight="1">
      <c r="A8" s="91" t="s">
        <v>35</v>
      </c>
      <c r="B8" s="31">
        <f>'INGRESOS '!B28</f>
        <v>256000</v>
      </c>
      <c r="C8" s="31">
        <f>'INGRESOS '!C28</f>
        <v>168165.27000000002</v>
      </c>
      <c r="D8" s="31">
        <f>'INGRESOS '!$D$28</f>
        <v>311000</v>
      </c>
      <c r="E8" s="31">
        <f>'INGRESOS '!E28</f>
        <v>139308.52</v>
      </c>
      <c r="F8" s="93">
        <f>'INGRESOS '!F28</f>
        <v>0</v>
      </c>
      <c r="G8" s="33">
        <f t="shared" si="0"/>
        <v>0.44793736334405143</v>
      </c>
    </row>
    <row r="9" spans="1:7" s="1" customFormat="1" ht="23.25" customHeight="1">
      <c r="A9" s="94" t="s">
        <v>75</v>
      </c>
      <c r="B9" s="95">
        <f>'INGRESOS '!B35</f>
        <v>3347.11</v>
      </c>
      <c r="C9" s="95">
        <f>'INGRESOS '!C35</f>
        <v>3347.11</v>
      </c>
      <c r="D9" s="95">
        <f>'INGRESOS '!$D$35</f>
        <v>0</v>
      </c>
      <c r="E9" s="95">
        <f>'INGRESOS '!E35</f>
        <v>2066.12</v>
      </c>
      <c r="F9" s="96">
        <f>'INGRESOS '!F35</f>
        <v>0</v>
      </c>
      <c r="G9" s="33" t="e">
        <f t="shared" si="0"/>
        <v>#DIV/0!</v>
      </c>
    </row>
    <row r="10" spans="1:7" ht="23.25" customHeight="1">
      <c r="A10" s="91" t="s">
        <v>36</v>
      </c>
      <c r="B10" s="31">
        <f>'INGRESOS '!B36</f>
        <v>14932752.5</v>
      </c>
      <c r="C10" s="31">
        <f>'INGRESOS '!C36</f>
        <v>17277742.98</v>
      </c>
      <c r="D10" s="31">
        <f>'INGRESOS '!$D$36</f>
        <v>14335947</v>
      </c>
      <c r="E10" s="31">
        <f>'INGRESOS '!E36</f>
        <v>5549110.49</v>
      </c>
      <c r="F10" s="93">
        <f>'INGRESOS '!F36</f>
        <v>0</v>
      </c>
      <c r="G10" s="33">
        <f t="shared" si="0"/>
        <v>0.38707666050941736</v>
      </c>
    </row>
    <row r="11" spans="1:7" s="1" customFormat="1" ht="23.25" customHeight="1">
      <c r="A11" s="94" t="s">
        <v>19</v>
      </c>
      <c r="B11" s="42">
        <f>'INGRESOS '!B45</f>
        <v>15023011.32</v>
      </c>
      <c r="C11" s="42">
        <f>'INGRESOS '!C45</f>
        <v>58491.67</v>
      </c>
      <c r="D11" s="42">
        <f>'INGRESOS '!$D$45</f>
        <v>37855779.68</v>
      </c>
      <c r="E11" s="42">
        <f>'INGRESOS '!E45</f>
        <v>0</v>
      </c>
      <c r="F11" s="97">
        <f>'INGRESOS '!F45</f>
        <v>37755779.68</v>
      </c>
      <c r="G11" s="33">
        <f t="shared" si="0"/>
        <v>0.9973583954459447</v>
      </c>
    </row>
    <row r="12" spans="1:7" s="1" customFormat="1" ht="23.25" customHeight="1" thickBot="1">
      <c r="A12" s="98" t="s">
        <v>20</v>
      </c>
      <c r="B12" s="39">
        <f>'INGRESOS '!B48</f>
        <v>0</v>
      </c>
      <c r="C12" s="39">
        <f>'INGRESOS '!C48</f>
        <v>-175983.5</v>
      </c>
      <c r="D12" s="39">
        <f>'INGRESOS '!$D$48</f>
        <v>0</v>
      </c>
      <c r="E12" s="39">
        <f>'INGRESOS '!E48</f>
        <v>-14369.36</v>
      </c>
      <c r="F12" s="99">
        <f>'INGRESOS '!F48</f>
        <v>0</v>
      </c>
      <c r="G12" s="33">
        <v>0</v>
      </c>
    </row>
    <row r="13" spans="1:7" ht="33" customHeight="1" thickBot="1">
      <c r="A13" s="100" t="s">
        <v>73</v>
      </c>
      <c r="B13" s="101">
        <f>SUM(B6:B12)</f>
        <v>117664936.93</v>
      </c>
      <c r="C13" s="101">
        <f>SUM(C6:C12)</f>
        <v>105238880.10000002</v>
      </c>
      <c r="D13" s="101">
        <f>SUM(D6:D12)</f>
        <v>141556784.48</v>
      </c>
      <c r="E13" s="101">
        <f>SUM(E6:E12)</f>
        <v>65911327.57000001</v>
      </c>
      <c r="F13" s="102">
        <f>SUM(F6:F12)</f>
        <v>37755779.68</v>
      </c>
      <c r="G13" s="103">
        <f>(E13+F13)/D13</f>
        <v>0.7323358440982864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4" customFormat="1" ht="15.75">
      <c r="A2" s="130" t="s">
        <v>287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54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4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5" customFormat="1" ht="33" customHeight="1">
      <c r="A5" s="136" t="s">
        <v>0</v>
      </c>
      <c r="B5" s="134" t="s">
        <v>263</v>
      </c>
      <c r="C5" s="134" t="s">
        <v>264</v>
      </c>
      <c r="D5" s="134" t="s">
        <v>270</v>
      </c>
      <c r="E5" s="134" t="s">
        <v>266</v>
      </c>
      <c r="F5" s="134" t="s">
        <v>267</v>
      </c>
      <c r="G5" s="134" t="s">
        <v>248</v>
      </c>
      <c r="H5" s="134" t="s">
        <v>80</v>
      </c>
      <c r="I5" s="131" t="s">
        <v>1</v>
      </c>
      <c r="J5" s="132"/>
      <c r="K5" s="133"/>
    </row>
    <row r="6" spans="1:11" s="55" customFormat="1" ht="15.75" customHeight="1" thickBot="1">
      <c r="A6" s="137"/>
      <c r="B6" s="135"/>
      <c r="C6" s="135"/>
      <c r="D6" s="135"/>
      <c r="E6" s="135"/>
      <c r="F6" s="135"/>
      <c r="G6" s="135"/>
      <c r="H6" s="135"/>
      <c r="I6" s="8" t="s">
        <v>57</v>
      </c>
      <c r="J6" s="8" t="s">
        <v>58</v>
      </c>
      <c r="K6" s="53" t="s">
        <v>59</v>
      </c>
    </row>
    <row r="7" spans="1:11" s="56" customFormat="1" ht="23.25" customHeight="1" thickTop="1">
      <c r="A7" s="104" t="s">
        <v>2</v>
      </c>
      <c r="B7" s="105">
        <f>'GASTOS '!B6</f>
        <v>66337765</v>
      </c>
      <c r="C7" s="105">
        <f>'GASTOS '!C6</f>
        <v>65904981.07</v>
      </c>
      <c r="D7" s="105">
        <f>'GASTOS '!D6</f>
        <v>67703430</v>
      </c>
      <c r="E7" s="105">
        <f>'GASTOS '!E6</f>
        <v>46880075.809999995</v>
      </c>
      <c r="F7" s="105">
        <f>'GASTOS '!F6</f>
        <v>46852781.14</v>
      </c>
      <c r="G7" s="105">
        <f>'GASTOS '!G6</f>
        <v>778070</v>
      </c>
      <c r="H7" s="105">
        <f>F7+G7</f>
        <v>47630851.14</v>
      </c>
      <c r="I7" s="106">
        <f>E7/D7</f>
        <v>0.6924328030352376</v>
      </c>
      <c r="J7" s="106">
        <f>F7/D7</f>
        <v>0.6920296525597005</v>
      </c>
      <c r="K7" s="107">
        <f>H7/D7</f>
        <v>0.7035219802010031</v>
      </c>
    </row>
    <row r="8" spans="1:11" s="56" customFormat="1" ht="23.25" customHeight="1">
      <c r="A8" s="91" t="s">
        <v>13</v>
      </c>
      <c r="B8" s="31">
        <f>'GASTOS '!B15</f>
        <v>16308123.43</v>
      </c>
      <c r="C8" s="31">
        <f>'GASTOS '!C15</f>
        <v>13859106.54</v>
      </c>
      <c r="D8" s="31">
        <f>'GASTOS '!D15</f>
        <v>18729489.56</v>
      </c>
      <c r="E8" s="31">
        <f>'GASTOS '!E15</f>
        <v>14797991.769999998</v>
      </c>
      <c r="F8" s="31">
        <f>'GASTOS '!F15</f>
        <v>10578948.849999998</v>
      </c>
      <c r="G8" s="31">
        <f>'GASTOS '!G15</f>
        <v>374200.59</v>
      </c>
      <c r="H8" s="31">
        <f aca="true" t="shared" si="0" ref="H8:H13">F8+G8</f>
        <v>10953149.439999998</v>
      </c>
      <c r="I8" s="63">
        <f aca="true" t="shared" si="1" ref="I8:I14">E8/D8</f>
        <v>0.7900904999356533</v>
      </c>
      <c r="J8" s="63">
        <f aca="true" t="shared" si="2" ref="J8:J14">F8/D8</f>
        <v>0.5648284656188995</v>
      </c>
      <c r="K8" s="33">
        <f aca="true" t="shared" si="3" ref="K8:K14">H8/D8</f>
        <v>0.5848076854903886</v>
      </c>
    </row>
    <row r="9" spans="1:11" s="56" customFormat="1" ht="23.25" customHeight="1">
      <c r="A9" s="91" t="s">
        <v>12</v>
      </c>
      <c r="B9" s="31">
        <f>'GASTOS '!B21</f>
        <v>150786</v>
      </c>
      <c r="C9" s="31">
        <f>'GASTOS '!C21</f>
        <v>10488.55</v>
      </c>
      <c r="D9" s="31">
        <f>'GASTOS '!D21</f>
        <v>50611</v>
      </c>
      <c r="E9" s="31">
        <f>'GASTOS '!E21</f>
        <v>35282.76</v>
      </c>
      <c r="F9" s="31">
        <f>'GASTOS '!F21</f>
        <v>34672.03</v>
      </c>
      <c r="G9" s="31">
        <f>'GASTOS '!G21</f>
        <v>0</v>
      </c>
      <c r="H9" s="31">
        <f t="shared" si="0"/>
        <v>34672.03</v>
      </c>
      <c r="I9" s="63">
        <f t="shared" si="1"/>
        <v>0.6971361956886843</v>
      </c>
      <c r="J9" s="63">
        <f t="shared" si="2"/>
        <v>0.685069056134042</v>
      </c>
      <c r="K9" s="33">
        <f t="shared" si="3"/>
        <v>0.685069056134042</v>
      </c>
    </row>
    <row r="10" spans="1:11" s="56" customFormat="1" ht="23.25" customHeight="1">
      <c r="A10" s="91" t="s">
        <v>79</v>
      </c>
      <c r="B10" s="31">
        <f>'GASTOS '!B24</f>
        <v>3420451.91</v>
      </c>
      <c r="C10" s="31">
        <f>'GASTOS '!C24</f>
        <v>2831813.33</v>
      </c>
      <c r="D10" s="31">
        <f>'GASTOS '!D24</f>
        <v>4284963.81</v>
      </c>
      <c r="E10" s="31">
        <f>'GASTOS '!E24</f>
        <v>1775362.98</v>
      </c>
      <c r="F10" s="31">
        <f>'GASTOS '!F24</f>
        <v>1775362.98</v>
      </c>
      <c r="G10" s="31">
        <f>'GASTOS '!G24</f>
        <v>272884.49</v>
      </c>
      <c r="H10" s="31">
        <f t="shared" si="0"/>
        <v>2048247.47</v>
      </c>
      <c r="I10" s="63">
        <f t="shared" si="1"/>
        <v>0.4143239146750227</v>
      </c>
      <c r="J10" s="63">
        <f t="shared" si="2"/>
        <v>0.4143239146750227</v>
      </c>
      <c r="K10" s="33">
        <f t="shared" si="3"/>
        <v>0.47800811414554284</v>
      </c>
    </row>
    <row r="11" spans="1:11" s="56" customFormat="1" ht="23.25" customHeight="1">
      <c r="A11" s="94" t="s">
        <v>16</v>
      </c>
      <c r="B11" s="42">
        <f>'GASTOS '!B31</f>
        <v>30653296.59</v>
      </c>
      <c r="C11" s="42">
        <f>'GASTOS '!C31</f>
        <v>19213478.82</v>
      </c>
      <c r="D11" s="42">
        <f>'GASTOS '!D31</f>
        <v>36064661.11</v>
      </c>
      <c r="E11" s="42">
        <f>'GASTOS '!E31</f>
        <v>9461015.56</v>
      </c>
      <c r="F11" s="42">
        <f>'GASTOS '!F31</f>
        <v>5068562.779999999</v>
      </c>
      <c r="G11" s="42">
        <f>'GASTOS '!G31</f>
        <v>881577.77</v>
      </c>
      <c r="H11" s="31">
        <f t="shared" si="0"/>
        <v>5950140.549999999</v>
      </c>
      <c r="I11" s="108">
        <f t="shared" si="1"/>
        <v>0.2623347972449588</v>
      </c>
      <c r="J11" s="108">
        <f t="shared" si="2"/>
        <v>0.14054097900824555</v>
      </c>
      <c r="K11" s="109">
        <f t="shared" si="3"/>
        <v>0.16498534484634725</v>
      </c>
    </row>
    <row r="12" spans="1:11" s="56" customFormat="1" ht="23.25" customHeight="1">
      <c r="A12" s="94" t="s">
        <v>19</v>
      </c>
      <c r="B12" s="42">
        <f>'GASTOS '!B36</f>
        <v>102000</v>
      </c>
      <c r="C12" s="42">
        <f>'GASTOS '!C36</f>
        <v>64000</v>
      </c>
      <c r="D12" s="42">
        <f>'GASTOS '!D36</f>
        <v>14346000</v>
      </c>
      <c r="E12" s="42">
        <f>'GASTOS '!E36</f>
        <v>14299500</v>
      </c>
      <c r="F12" s="42">
        <f>'GASTOS '!F36</f>
        <v>14299500</v>
      </c>
      <c r="G12" s="42">
        <f>'GASTOS '!G36</f>
        <v>0</v>
      </c>
      <c r="H12" s="31">
        <f t="shared" si="0"/>
        <v>14299500</v>
      </c>
      <c r="I12" s="108">
        <f t="shared" si="1"/>
        <v>0.996758678377248</v>
      </c>
      <c r="J12" s="108">
        <f t="shared" si="2"/>
        <v>0.996758678377248</v>
      </c>
      <c r="K12" s="109">
        <f t="shared" si="3"/>
        <v>0.996758678377248</v>
      </c>
    </row>
    <row r="13" spans="1:11" s="56" customFormat="1" ht="23.25" customHeight="1" thickBot="1">
      <c r="A13" s="91" t="s">
        <v>20</v>
      </c>
      <c r="B13" s="31">
        <f>'GASTOS '!B41</f>
        <v>692514</v>
      </c>
      <c r="C13" s="31">
        <f>'GASTOS '!C41</f>
        <v>627179.52</v>
      </c>
      <c r="D13" s="31">
        <f>'GASTOS '!D41</f>
        <v>377629</v>
      </c>
      <c r="E13" s="31">
        <f>'GASTOS '!E41</f>
        <v>125953.28</v>
      </c>
      <c r="F13" s="31">
        <f>'GASTOS '!F41</f>
        <v>82242.93</v>
      </c>
      <c r="G13" s="31">
        <f>'GASTOS '!G41</f>
        <v>0</v>
      </c>
      <c r="H13" s="110">
        <f t="shared" si="0"/>
        <v>82242.93</v>
      </c>
      <c r="I13" s="63">
        <f t="shared" si="1"/>
        <v>0.3335370959327806</v>
      </c>
      <c r="J13" s="63">
        <f t="shared" si="2"/>
        <v>0.21778764342780876</v>
      </c>
      <c r="K13" s="33">
        <f t="shared" si="3"/>
        <v>0.21778764342780876</v>
      </c>
    </row>
    <row r="14" spans="1:11" s="57" customFormat="1" ht="33" customHeight="1" thickBot="1">
      <c r="A14" s="111" t="s">
        <v>72</v>
      </c>
      <c r="B14" s="82">
        <f>SUM(B7:B13)</f>
        <v>117664936.93</v>
      </c>
      <c r="C14" s="82">
        <f aca="true" t="shared" si="4" ref="C14:H14">SUM(C7:C13)</f>
        <v>102511047.83</v>
      </c>
      <c r="D14" s="82">
        <f t="shared" si="4"/>
        <v>141556784.48000002</v>
      </c>
      <c r="E14" s="82">
        <f t="shared" si="4"/>
        <v>87375182.15999998</v>
      </c>
      <c r="F14" s="82">
        <f t="shared" si="4"/>
        <v>78692070.71000001</v>
      </c>
      <c r="G14" s="82">
        <f t="shared" si="4"/>
        <v>2306732.85</v>
      </c>
      <c r="H14" s="82">
        <f t="shared" si="4"/>
        <v>80998803.56</v>
      </c>
      <c r="I14" s="83">
        <f t="shared" si="1"/>
        <v>0.6172447507971253</v>
      </c>
      <c r="J14" s="84">
        <f t="shared" si="2"/>
        <v>0.5559046215910485</v>
      </c>
      <c r="K14" s="85">
        <f t="shared" si="3"/>
        <v>0.57220008110204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3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20" t="s">
        <v>249</v>
      </c>
    </row>
    <row r="4" spans="2:3" ht="12.75">
      <c r="B4" s="112" t="s">
        <v>238</v>
      </c>
      <c r="C4" s="122">
        <f>+'INGRESOS '!D47</f>
        <v>37755779.68</v>
      </c>
    </row>
    <row r="7" ht="12.75">
      <c r="B7" s="121" t="s">
        <v>250</v>
      </c>
    </row>
    <row r="8" spans="2:4" ht="12.75">
      <c r="B8" s="113" t="s">
        <v>285</v>
      </c>
      <c r="C8" s="122">
        <v>0</v>
      </c>
      <c r="D8" s="6"/>
    </row>
    <row r="9" spans="2:4" ht="12.75">
      <c r="B9" s="113" t="s">
        <v>286</v>
      </c>
      <c r="C9" s="122">
        <v>778070</v>
      </c>
      <c r="D9" s="6"/>
    </row>
    <row r="10" ht="12.75">
      <c r="B10" s="113" t="s">
        <v>239</v>
      </c>
    </row>
    <row r="11" spans="2:3" ht="12.75">
      <c r="B11" s="113" t="s">
        <v>240</v>
      </c>
      <c r="C11" s="122">
        <v>374200.59</v>
      </c>
    </row>
    <row r="12" spans="2:3" ht="12.75">
      <c r="B12" s="113" t="s">
        <v>241</v>
      </c>
      <c r="C12" s="122">
        <v>272884.49</v>
      </c>
    </row>
    <row r="13" spans="2:3" ht="12.75">
      <c r="B13" s="113" t="s">
        <v>242</v>
      </c>
      <c r="C13" s="122">
        <v>881577.77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Usuario</cp:lastModifiedBy>
  <cp:lastPrinted>2022-10-04T05:41:38Z</cp:lastPrinted>
  <dcterms:created xsi:type="dcterms:W3CDTF">2013-11-21T13:36:25Z</dcterms:created>
  <dcterms:modified xsi:type="dcterms:W3CDTF">2022-10-04T05:42:03Z</dcterms:modified>
  <cp:category/>
  <cp:version/>
  <cp:contentType/>
  <cp:contentStatus/>
</cp:coreProperties>
</file>