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NGRESOS " sheetId="1" r:id="rId1"/>
    <sheet name="GASTOS " sheetId="2" r:id="rId2"/>
    <sheet name="RESUMEN INGRESOS" sheetId="3" r:id="rId3"/>
    <sheet name="RESUMEN GASTOS" sheetId="4" r:id="rId4"/>
    <sheet name="AJUSTES" sheetId="5" r:id="rId5"/>
  </sheets>
  <definedNames>
    <definedName name="_xlnm.Print_Titles" localSheetId="0">'INGRESOS '!$2:$4</definedName>
  </definedNames>
  <calcPr fullCalcOnLoad="1"/>
</workbook>
</file>

<file path=xl/sharedStrings.xml><?xml version="1.0" encoding="utf-8"?>
<sst xmlns="http://schemas.openxmlformats.org/spreadsheetml/2006/main" count="316" uniqueCount="279">
  <si>
    <t>CONCEPTOS PRESUPUESTARIOS</t>
  </si>
  <si>
    <t xml:space="preserve">PORCENTAJE DE EJECUCIÓN </t>
  </si>
  <si>
    <t>CAP. 1 GASTOS PERSONAL</t>
  </si>
  <si>
    <t xml:space="preserve">  Art. 13 Laboral Fijo</t>
  </si>
  <si>
    <t xml:space="preserve">  Art. 14 Laboral Eventual </t>
  </si>
  <si>
    <t xml:space="preserve">  Art. 15 Otro Personal</t>
  </si>
  <si>
    <t xml:space="preserve">  Art. 17 Cuotas y Prestaciones</t>
  </si>
  <si>
    <t xml:space="preserve">  Art. 18 Gastos Sociales</t>
  </si>
  <si>
    <t xml:space="preserve">  Art. 20 Arrendamientos y C</t>
  </si>
  <si>
    <t xml:space="preserve">  Art. 21 Reparaciones, Mantenimiento y C.</t>
  </si>
  <si>
    <t xml:space="preserve">  Art. 22 Material, suministros y otros</t>
  </si>
  <si>
    <t xml:space="preserve">  Art. 24 Gastos Publicaciones</t>
  </si>
  <si>
    <t>CAP. 3  GASTOS FINANCIEROS</t>
  </si>
  <si>
    <t>CAP. 2  GASTOS CORRIENTES</t>
  </si>
  <si>
    <t>CAP. 4 TRANSFERENCIAS CORRIENTES</t>
  </si>
  <si>
    <t xml:space="preserve">        482 Becas colaboración</t>
  </si>
  <si>
    <t>CAP. 6  INVERSIONES REALES</t>
  </si>
  <si>
    <t xml:space="preserve">  Art. 62 Inversión nueva </t>
  </si>
  <si>
    <t xml:space="preserve">  Art. 69 Investigación Universidades</t>
  </si>
  <si>
    <t>CAP. 8  ACTIVOS FINANCIEROS</t>
  </si>
  <si>
    <t>CAP. 9  PASIVOS FINANCIEROS</t>
  </si>
  <si>
    <t xml:space="preserve">  Art. 23 Indemnizaciones R. de Servicio</t>
  </si>
  <si>
    <t xml:space="preserve">       Derechos Matrículas grado</t>
  </si>
  <si>
    <t xml:space="preserve">       Derechos Matrículas Másteres oficiales</t>
  </si>
  <si>
    <t xml:space="preserve">       Títulos propios</t>
  </si>
  <si>
    <t>CAP. 4   TRANSFERENCIAS CORRIENTES</t>
  </si>
  <si>
    <t>CAP. 3  TASAS, PRECIOS P. Y O. INGRESOS</t>
  </si>
  <si>
    <t xml:space="preserve">      Alojamiento y restauación</t>
  </si>
  <si>
    <t xml:space="preserve">      Art. 83 LOU</t>
  </si>
  <si>
    <t xml:space="preserve">      Otros ingresos por prestación de  servicios</t>
  </si>
  <si>
    <t xml:space="preserve">  Art. 39 Otros ingresos</t>
  </si>
  <si>
    <t xml:space="preserve">  Art. 40 Transfer Admón Regional</t>
  </si>
  <si>
    <t xml:space="preserve">      Cª Educación (otras aportaciones)</t>
  </si>
  <si>
    <t xml:space="preserve">      Otras Consejerías (Hac+Agr.+Fomen+…)</t>
  </si>
  <si>
    <t xml:space="preserve">  Art. 41 Transf. Admón del Estado</t>
  </si>
  <si>
    <t>CAP. 5  INGRESOS PATRIMONIALES</t>
  </si>
  <si>
    <t>CAP. 7  TRANSFERENCIA DE CAPITAL</t>
  </si>
  <si>
    <t>AJUSTES                       (3)</t>
  </si>
  <si>
    <t xml:space="preserve">       Derechos Matrículas tercer ciclo</t>
  </si>
  <si>
    <t xml:space="preserve">       Cursos y congresos</t>
  </si>
  <si>
    <t xml:space="preserve">   Art. 31- Precios públicos</t>
  </si>
  <si>
    <t xml:space="preserve">   Art. 32 - Ingresos por prestación servicios</t>
  </si>
  <si>
    <t xml:space="preserve">  Art. 33 - Venta de bienes</t>
  </si>
  <si>
    <t xml:space="preserve">  Art. 38 - Reintegros op. Corrientes</t>
  </si>
  <si>
    <t xml:space="preserve">      Cª Educación (Subv. Nomitativa)</t>
  </si>
  <si>
    <t xml:space="preserve">  Art. 42 Transf. Organismos Autónomos</t>
  </si>
  <si>
    <t xml:space="preserve">  Art. 49 Transf. Del Exterior</t>
  </si>
  <si>
    <t xml:space="preserve">  Art. 52  Intereses cuentas bancarias</t>
  </si>
  <si>
    <t xml:space="preserve">  Art. 55  Concesiones Administrativas</t>
  </si>
  <si>
    <t xml:space="preserve">  Otros Organismos e Instituciones</t>
  </si>
  <si>
    <t xml:space="preserve">  Art. 70 Transfer Admón Regional</t>
  </si>
  <si>
    <t xml:space="preserve">      Cª Educación para inversiones</t>
  </si>
  <si>
    <t xml:space="preserve">      Cª Educación para investigación</t>
  </si>
  <si>
    <t xml:space="preserve">  Art. 71 Transf. Admón del Estado</t>
  </si>
  <si>
    <t xml:space="preserve">  Art. 79 Transf. Del Exterior</t>
  </si>
  <si>
    <t xml:space="preserve">     Reintegros Anticipos a personal</t>
  </si>
  <si>
    <t xml:space="preserve">     Préstamos recibidos (Anticipos FEDER)</t>
  </si>
  <si>
    <t>(2/1)</t>
  </si>
  <si>
    <t>(3/1)</t>
  </si>
  <si>
    <t>(5/1)</t>
  </si>
  <si>
    <t xml:space="preserve">  Art. 16 Incentivos al rendimiento</t>
  </si>
  <si>
    <t xml:space="preserve">  Art. 31 Intereses Prestamos </t>
  </si>
  <si>
    <t xml:space="preserve">  Art. 35 Intereses de demora</t>
  </si>
  <si>
    <t xml:space="preserve">        483 Becas inserción laboral</t>
  </si>
  <si>
    <t xml:space="preserve">        484 Becas formación investigadores</t>
  </si>
  <si>
    <t xml:space="preserve">        485 Becas movilidad estudiantes</t>
  </si>
  <si>
    <t xml:space="preserve">  Art. 64 Aplicaciones informáticas</t>
  </si>
  <si>
    <t xml:space="preserve">  Art. 83 Concesión anticipos personal</t>
  </si>
  <si>
    <t xml:space="preserve">  Art. 86 Participación en empresas </t>
  </si>
  <si>
    <t xml:space="preserve">   Amortización otros préstamos y anticipos</t>
  </si>
  <si>
    <t>SUBTOTAL OPERC. CORRIENTES</t>
  </si>
  <si>
    <t>SUBTOTAL OPERC. CAPITAL</t>
  </si>
  <si>
    <t>SUBTOTAL OPERC. FINANCIERAS</t>
  </si>
  <si>
    <t>TOTAL GASTOS</t>
  </si>
  <si>
    <t>TOTAL INGRESOS</t>
  </si>
  <si>
    <t xml:space="preserve">        Otras Becas</t>
  </si>
  <si>
    <t>CAP. 6  REINTEGROS OP. CAPITAL</t>
  </si>
  <si>
    <t>SUBTOTAL OPER. CORRIENTES</t>
  </si>
  <si>
    <t>SUBTOTAL OPER. CAPITAL</t>
  </si>
  <si>
    <t>SUBTOTAL OPER. FINANCIERAS</t>
  </si>
  <si>
    <t>CAP. 4 TRANSF. CORRIENTES</t>
  </si>
  <si>
    <t>TOTAL GASTO  (5) (3+4)</t>
  </si>
  <si>
    <t xml:space="preserve">  Art. 54  Rentas bienes inmuebles</t>
  </si>
  <si>
    <t xml:space="preserve">  Art. 59 Otros ingresos Patrimoniales</t>
  </si>
  <si>
    <t xml:space="preserve">     Remanente Tesorería   </t>
  </si>
  <si>
    <t>Previsiones Definitivas</t>
  </si>
  <si>
    <t>Derechos Recon Netos</t>
  </si>
  <si>
    <t>330 - VENTA DE PUBLICACIONES PROPIAS</t>
  </si>
  <si>
    <t>334 - VENTA DE PRODUCTOS AGROPIECUARIOS</t>
  </si>
  <si>
    <t>380 - DE EJERCICIOS CERRADOS</t>
  </si>
  <si>
    <t>392 - INTERESES DE DEMORA</t>
  </si>
  <si>
    <t>399 - INGRESOS DIVERSOS</t>
  </si>
  <si>
    <t>400 - TRANSF.DE LA CONSEJERIA DE CULTURA Y TURISMO</t>
  </si>
  <si>
    <t>403 - TRANSF. DE LA CONSEJERIA DE AGRICULTURA Y GANADERIA</t>
  </si>
  <si>
    <t>404 - TRANSF. DE LA CONSEJERIA DE FOMENTO Y MEDIO AMBIENTE</t>
  </si>
  <si>
    <t>408 - TRANSF. DE LA CONSEJERIA DE EMPLEO</t>
  </si>
  <si>
    <t>409 - TRANSF. DE OTRAS CONSEJERIAS</t>
  </si>
  <si>
    <t>410 - TRANSF. MINIS. EDUCACIÓN, CULTURA Y DEPORTE</t>
  </si>
  <si>
    <t>411 - TRANSF. MINIST. DE ECON, INDUST. COMPETITIVIDAD</t>
  </si>
  <si>
    <t>420 - TRANSF. DE OO.AA. ADMINISTRATIVOS</t>
  </si>
  <si>
    <t>421 - ORG. AUTONOMO PROGRAMAS EDUCATIVOS EUROPEOS</t>
  </si>
  <si>
    <t>441 - TRANSF.DE OTROS ENTES PUBLICOS</t>
  </si>
  <si>
    <t>479 - TRANSF. DE EMPRESAS PRIVADAS</t>
  </si>
  <si>
    <t>489 - OTRAS TRANSFERENCIAS DE FAMILIAS E INSTITUCIONES SIN FINES DE LUCRO</t>
  </si>
  <si>
    <t>520 - INTERESES DE CUENTAS BANCARIAS</t>
  </si>
  <si>
    <t>537 - DIVIDENDOS Y PART. B. DE EMPRESAS PRIVADAS</t>
  </si>
  <si>
    <t>550 - DE CONCESIONES ADMINISTRATIVAS</t>
  </si>
  <si>
    <t>590 - OTROS INGRESOS PATRIMONIALES. PATENTES</t>
  </si>
  <si>
    <t>680 - DE EJERCICIOS CERRADOS</t>
  </si>
  <si>
    <t>Suma Total</t>
  </si>
  <si>
    <t>Económica - Subconcepto</t>
  </si>
  <si>
    <t>310.00 - DERECHOS DE MATRICULA 1º Y 2º CICLO Y GRADO</t>
  </si>
  <si>
    <t>310.01 - DERECHOS DE MATRICULA TERCER CICLO</t>
  </si>
  <si>
    <t>310.02 - COMPENSACION MATRICULAS DE BECARIOS</t>
  </si>
  <si>
    <t>310.03 - COMPENSACION MATRICULAS DE FAMILIAS NUMEROSAS</t>
  </si>
  <si>
    <t>310.05 - MASTERES OFICIALES</t>
  </si>
  <si>
    <t>310.09 - OTROS PRECIOS PUBLICOS POR SERVICIOS ADMINISTRATIVOS</t>
  </si>
  <si>
    <t>318.01 - TITULOS PROPIOS. UNIDAD POSTGRADO</t>
  </si>
  <si>
    <t>318.02 - TITULOS PROPIOS. MASTERES Y OTROS</t>
  </si>
  <si>
    <t>318.03 - MATRICULA CURSOS</t>
  </si>
  <si>
    <t>318.04 - CONGRESOS Y SEMINARIOS</t>
  </si>
  <si>
    <t>327.01 - DERECHOS POR SERVICIOS DEPORTIVOS, SOCIALES Y CU</t>
  </si>
  <si>
    <t>327.02 - DERECHOS POR ALOJAMIENTO RESTAURACIÓN Y RESIDENC</t>
  </si>
  <si>
    <t>327.03 - ING CONTRATOS ART 83LOU Y OTROS SERV INVESTIGACION</t>
  </si>
  <si>
    <t>327.09 - OTROS INGRESOS PROCEDENTES DE PRETACIONES DE SER</t>
  </si>
  <si>
    <t>330.01 - SERVICIO DE PUBLICACIONES</t>
  </si>
  <si>
    <t>399.00 - INGRESOS DIVERSOS. AJUSTES POR IVA SOPORTADO</t>
  </si>
  <si>
    <t>407.01 - TRSF.JC Y L FINANCIACION BASICA CONSOLIDABLE</t>
  </si>
  <si>
    <t>407.09 - OTRAS TRANSFERENCIAS CONSEJERIA EDUCACION</t>
  </si>
  <si>
    <t>461.01 - TRANSF DE AYUNTAMIENTOS</t>
  </si>
  <si>
    <t>498.02 - OTRAS TRANSFERENCIAS DEL EXTERIOR</t>
  </si>
  <si>
    <t>540.02 - OTRAS INSTALACIONES UNIVERSITARIAS</t>
  </si>
  <si>
    <t>550.01 - CON.ADM. CAFETERIA 1</t>
  </si>
  <si>
    <t>550.02 - CON.ADM. CAFETERIA 2 Y ESTIA</t>
  </si>
  <si>
    <t>550.04 - CON.ADM. CAF. PONFERRADA</t>
  </si>
  <si>
    <t>550.05 - CON.ADM. MAQUINAS BEBIDAS</t>
  </si>
  <si>
    <t>705.02 - CONSEJERIA DE SANIDAD. PARA INVESTIGACIÓN</t>
  </si>
  <si>
    <t>707.01 - CONSEJERIA DE EDUCACION. PARA INVERSIONES</t>
  </si>
  <si>
    <t>707.02 - CONSEJERIA DE EDUCACION. PARA INVESTIGACION</t>
  </si>
  <si>
    <t>708.02 - CONSEJERIA DE EMPLEO. PARA INVESTIGACION</t>
  </si>
  <si>
    <t>710.02 - M. EDUCACIÓN CULT. Y DEP..PARA INVESTIGACION</t>
  </si>
  <si>
    <t>712.02 - OTROS MINISTERIOS PARA INVESTIGACION</t>
  </si>
  <si>
    <t>723.02 - TRANSF. DE ORGANISMOS AUTONOMOS DEL ESTADO. PARA</t>
  </si>
  <si>
    <t>749.02 - OTROS ENTES PUBLICOS. INVESTIGACION</t>
  </si>
  <si>
    <t>760.02 - DE AYUNTAMIENTOS. PARA INVESTIGACION</t>
  </si>
  <si>
    <t>761.02 - DE DIPUTACIONES. PARA INVESTIGACION</t>
  </si>
  <si>
    <t>770.02 - DE EMPRESAS PRIVADAS. PARA INVESTIGACION</t>
  </si>
  <si>
    <t>781.02 - FAMILIAS E INT. SIN FINES LUCRO. INVESTIGACION</t>
  </si>
  <si>
    <t>791.01 - PARA INVERSIONES. DEL FONDO EUROPEO DE DESARROLLO REGIONAL</t>
  </si>
  <si>
    <t>799.02 - OTRAS TRANSFERENCIAS DEL EXTERIOR INVESTIGACION</t>
  </si>
  <si>
    <t>830.03 - AL PERSONAL</t>
  </si>
  <si>
    <t>831.03 - AL PERSONAL</t>
  </si>
  <si>
    <t>831.08 - REINTEGRO PRESTAMO A ASOCIACIONES DE INVESTIGACI</t>
  </si>
  <si>
    <t>870.00 - REMANENTE DE TESORERIA AFECTADO</t>
  </si>
  <si>
    <t>870.01 - REMANENTE DE TESORERIA NO AFECTADO</t>
  </si>
  <si>
    <t>911.01 - PRESTAMOS RECIBIDOS. FEDER PROY. INVESTIGACION</t>
  </si>
  <si>
    <t>711.01 - M. ECON INDUST Y COMPET.. PARA INVERSIONES</t>
  </si>
  <si>
    <t>791.02 - PARA INVESTIGACION. DEL FONDO EUROPEO DE DESARROLLO REGIONAL</t>
  </si>
  <si>
    <t>911.02 - PRÉSTAMOS RECIBIDOS. FEDER INFRAESTRUCTURAS</t>
  </si>
  <si>
    <t>911.03 - PRESTAMOS RECIBIDOS. FEDER PRESTAMOS REEMBOLSABL</t>
  </si>
  <si>
    <t>Económica - Concepto</t>
  </si>
  <si>
    <t>Crédito Total</t>
  </si>
  <si>
    <t>Compromisos de gastos</t>
  </si>
  <si>
    <t>Obligaciones reconocidas</t>
  </si>
  <si>
    <t>120 - RETRIBUCIONES BASICAS FUNCIONARIOS</t>
  </si>
  <si>
    <t>121 - RETRIBUCIONES COMPLEMENTARIAS</t>
  </si>
  <si>
    <t>130 - RETRIBUCIONES BÁSICAS DEL PERSONAL LABORAL FIJO</t>
  </si>
  <si>
    <t>131 - RETRIBUCIONES COMPLEMENTARIAS. PERSONAL LABORAL FIJO</t>
  </si>
  <si>
    <t>140 - RETRIBUCIONES BÁSICAS DEL PERSONAL LABORAL EVENTUAL</t>
  </si>
  <si>
    <t>141 - RETRIBUCIONES COMPLEM. PERSONAL LABORAL EVENTUAL</t>
  </si>
  <si>
    <t>153 - OTRO PERSONAL.P.A S</t>
  </si>
  <si>
    <t>160 - PRODUCTIVIDAD</t>
  </si>
  <si>
    <t>161 - GRATIFICACIONES PAS</t>
  </si>
  <si>
    <t>170 - SEGURIDAD SOCIAL. PERSONAL LABORAL</t>
  </si>
  <si>
    <t>171 - SEGURIDAD SOCIAL. PERSONAL NO LABORAL</t>
  </si>
  <si>
    <t>180 - FORMACION Y PERFECCIONAMIENTO DEL PERSONAL</t>
  </si>
  <si>
    <t>181 - FONDO DE ACCION SOCIAL</t>
  </si>
  <si>
    <t>189 - OTROS GASTOS SOCIALES</t>
  </si>
  <si>
    <t>203 - ARRENDAMIENTOS DE MAQUINARIA, INSTALACIONES Y UTILLAJE</t>
  </si>
  <si>
    <t>204 - ARRENDAMIENTOS DE MATERIAL DE TRANSPORTES</t>
  </si>
  <si>
    <t>206 - ARRENDAMIENTO DE EQUIPOS DE PROCESOS DE INFORMACION</t>
  </si>
  <si>
    <t>208 - ARRENDAMIENTO DE OTRO INMOVILIZADO MATERIAL</t>
  </si>
  <si>
    <t>212 - EDIFICIOS Y OTRAS CONSTRUCCIONES</t>
  </si>
  <si>
    <t>213 - MAQUINARIA, INSTALACIONES Y UTILLAJE</t>
  </si>
  <si>
    <t>214 - ELEMENTOS DE TRANSPORTE</t>
  </si>
  <si>
    <t>215 - MOBILIARIO Y ENSERES</t>
  </si>
  <si>
    <t>216 - EQUIPOS PROCESOS DE INFORMACION</t>
  </si>
  <si>
    <t>220 - MATERIAL DE OFICINA</t>
  </si>
  <si>
    <t>221 - SUMINISTROS</t>
  </si>
  <si>
    <t>222 - COMUNICACIONES</t>
  </si>
  <si>
    <t>223 - TRANSPORTES</t>
  </si>
  <si>
    <t>224 - PRIMAS DE SEGUROS</t>
  </si>
  <si>
    <t>225 - TRIBUTOS</t>
  </si>
  <si>
    <t>226 - GASTOS DIVERSOS</t>
  </si>
  <si>
    <t>227 - TRABAJOS REALIZADOS POR OTRAS EMPRESAS Y PROFESIONALES</t>
  </si>
  <si>
    <t>230 - DIETAS</t>
  </si>
  <si>
    <t>231 - LOCOMOCION</t>
  </si>
  <si>
    <t>233 - OTRAS INDEMNIZACIONES</t>
  </si>
  <si>
    <t>240 - GASTOS DE EDICIÓN Y DISTRIBUCIÓN</t>
  </si>
  <si>
    <t>310 - INTERESES</t>
  </si>
  <si>
    <t>352 - INTERESES DE DEMORA</t>
  </si>
  <si>
    <t>481 - BECAS Y AYUDAS A LOS ESTUDIANTES</t>
  </si>
  <si>
    <t>482 - BECAS DE COLABORACION PARA ALUMNOS NO TITULADOS</t>
  </si>
  <si>
    <t>483 - BECAS Y AYUDAS PARA LA INSERCION EN LA VIDA LABORAL</t>
  </si>
  <si>
    <t>484 - BECAS Y AYUDAS PARA LA FORMACION DE INVESTIGADORES</t>
  </si>
  <si>
    <t>485 - BECAS PARA FOMENTAR LA MOVILIDAD E INTERCAMBIO DE EST.</t>
  </si>
  <si>
    <t>487 - AYUDAS PARA FOMENTAR LA MOVILIDAD DEL PROFESORADO</t>
  </si>
  <si>
    <t>489 - OTRAS BECAS Y AYUDAS</t>
  </si>
  <si>
    <t>490 - A LA UNIÓN EUROPEA</t>
  </si>
  <si>
    <t>491 - OTRAS TRANSFERENCIAS DEL EXTERIOR</t>
  </si>
  <si>
    <t>621 - CONSTRUCCIONES</t>
  </si>
  <si>
    <t>623 - MAQUINARIA, INSTALACIONES Y UTILLAJE</t>
  </si>
  <si>
    <t>624 - FONDO BIBLIOGRÁFICO</t>
  </si>
  <si>
    <t>626 - MOBILIARIO</t>
  </si>
  <si>
    <t>627 - EQUIPOS PARA PROCESOS DE INFORMACIÓN</t>
  </si>
  <si>
    <t>628 - ELEMENTOS DE TRANSPORTE</t>
  </si>
  <si>
    <t>629 - OTRO INMOVILIZADO MATERIAL</t>
  </si>
  <si>
    <t>645 - APLICACIONES INFORMÁTICAS</t>
  </si>
  <si>
    <t>691 - INVESTIGACIÓN PROPIA</t>
  </si>
  <si>
    <t>692 - PROYECTOS DE INVESTIGACIÓN</t>
  </si>
  <si>
    <t>693 - INVESTIGACIÓN A TRAVÉS DE CONTRATOS</t>
  </si>
  <si>
    <t>694 - INVESTIGACION A TRAVES DE CONVENIOS</t>
  </si>
  <si>
    <t>696 - PERSONAL INVESTIGADOR EN FORMACIÓN. SEGUROS SOCIALES</t>
  </si>
  <si>
    <t>830 - PRESTAMOS A CORTO PLAZO</t>
  </si>
  <si>
    <t>831 - PRESTAMOS A LARGO PLAZO</t>
  </si>
  <si>
    <t>860 - DE EMPRESAS NACIONALES O DE LA UNION EUROPEA</t>
  </si>
  <si>
    <t/>
  </si>
  <si>
    <t>911.03 - AMORTIZACION PRESTAMOS. FEDER PRESTAMOS REEMBOLSABLES</t>
  </si>
  <si>
    <t>695 - PERSONAL INVESTIGADOR EN FORMACION. FASE CONTRATO</t>
  </si>
  <si>
    <t>640 - GASTOS DE INVESTIGACIÓN, DESARROLLO Y ESTUDIOS TÉCNICOS</t>
  </si>
  <si>
    <t>159 - OTRO PERSONAL DOCENTE</t>
  </si>
  <si>
    <t>111 - OTRAS REMUNERACIONES</t>
  </si>
  <si>
    <t>110 - RETRIBUCIONES BASICAS</t>
  </si>
  <si>
    <t>911.02 - AMORTIZACION PRESTAMOS. ANTICIPOS FEDER INFRAESTRUCTURAS</t>
  </si>
  <si>
    <t>911.01 - AMORTIZACION PRESTAMOS. FEDER PROYECTOS INVESTIGACION</t>
  </si>
  <si>
    <t>399.97 - DEVOLUCIÓN SENTENCIA IBI-ICIO AYTO LEÓN</t>
  </si>
  <si>
    <t>399.98 - INTERESES SENTENCIA IBI -ICIO AYTO LEÓN</t>
  </si>
  <si>
    <t>703.02 - CONS. DE AGRICULTURA Y GANADERIA Y D. RURAL. PARA INVESTITGACION</t>
  </si>
  <si>
    <t>781.01 - FAMILIAS E INST. SIN F.LUCRO. PARA INVERSIONES</t>
  </si>
  <si>
    <t>Presupuesto financiado con remanente de tesorería</t>
  </si>
  <si>
    <t>Gastos Anticipo Caja Fija pendiente de doc. Contable:</t>
  </si>
  <si>
    <t>Capítulo 2</t>
  </si>
  <si>
    <t>Capítulo 4</t>
  </si>
  <si>
    <t>Capítulo 6</t>
  </si>
  <si>
    <t xml:space="preserve">  Art. 53. Dividendos y Part. B. de Emp Priv.</t>
  </si>
  <si>
    <t xml:space="preserve">  Art. 11 Personal Eventual</t>
  </si>
  <si>
    <t xml:space="preserve">  Art. 12 Funcionarios</t>
  </si>
  <si>
    <t>TOTAL GASTO    (5) (3+4)</t>
  </si>
  <si>
    <t xml:space="preserve">PORCENTAJE DE EJECUCIÓN            (2+3/1)     </t>
  </si>
  <si>
    <t>AJUSTES GASTO PTE. TRAMITACIÓN    (4)</t>
  </si>
  <si>
    <t>AJUSTES INGRESOS</t>
  </si>
  <si>
    <t>AJUSTES GASTOS</t>
  </si>
  <si>
    <t>399.01 - INGRESOS DIVERSOS POR SENTENCIAS JUDICIALES</t>
  </si>
  <si>
    <t>470 - Colaboración Entidades Bancarias</t>
  </si>
  <si>
    <t>799.01 - OTRAS TRANSFERENCIAS DEL EXTERIOR. INVERSIONES</t>
  </si>
  <si>
    <t>412 - TRANSF. OTROS MINISTERIOS</t>
  </si>
  <si>
    <t>706.02 - TRANSF. DE LA CONSEJERÍA DE MEDIO A. PARA INVEST</t>
  </si>
  <si>
    <t xml:space="preserve">      Otras Consejerías (Hac+Agr.+Medio Amb+…)</t>
  </si>
  <si>
    <t>PREVISIONES DEF.    PRESUPUESTO           2020</t>
  </si>
  <si>
    <t>INGRESO            CONTRAIDO        2020</t>
  </si>
  <si>
    <t xml:space="preserve">   PREVISIONES DEFINITIVAS         2021    (1)</t>
  </si>
  <si>
    <t>INGRESO    CONTRAIDO    2021    (2)</t>
  </si>
  <si>
    <t>619 - VENTA DE OTRAS INVERSIONES REALES</t>
  </si>
  <si>
    <t xml:space="preserve"> PRESUPUESTO TOTAL 2020</t>
  </si>
  <si>
    <t xml:space="preserve">GASTO COMPROMETIDO 2020  (FASE AD)         </t>
  </si>
  <si>
    <t xml:space="preserve"> PRESUPUESTO TOTAL 2021                          (1)</t>
  </si>
  <si>
    <t xml:space="preserve">GASTO COMPROMETIDO 2021  (FASE AD)    (2)  </t>
  </si>
  <si>
    <t>OBLIGACIONES  RECONOCIDAS   2021    (3)</t>
  </si>
  <si>
    <t xml:space="preserve"> PREVISIONES DEFINITIVAS       2021   (1)</t>
  </si>
  <si>
    <t>INGRESO    CONTRAIDO    2021       (2)</t>
  </si>
  <si>
    <t xml:space="preserve"> PRESUPUESTO TOTAL  2021                         (1)</t>
  </si>
  <si>
    <t>711.02 - M. CIENCIA, IN. Y UNIVERSIDADES. INVESTIGACION</t>
  </si>
  <si>
    <t>219 - OTRO INMOVILIZADO MATERIAL</t>
  </si>
  <si>
    <t>RESUMEN PRESUPUESTO DE INGRESOS - EJECUCIÓN A FECHA: 30/09/2021</t>
  </si>
  <si>
    <t>RESUMEN PRESUPUESTOS DE GASTOS - EJECUCIÓN A FECHA: 30/09/2021</t>
  </si>
  <si>
    <t>PRESUPUESTOS DE GASTOS - EJECUCIÓN A FECHA: 30/09/2021</t>
  </si>
  <si>
    <t>PRESUPUESTO DE INGRESOS - EJECUCIÓN A FECHA: 30/09/2021</t>
  </si>
  <si>
    <t>Artº 17 Cuota patronal nómina aj. definitivo agosto y septiembre</t>
  </si>
  <si>
    <t xml:space="preserve">PORCENTAJE  EJECUCIÓN         (2+3/1)   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</si>
</sst>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;\-#,##0.00"/>
    <numFmt numFmtId="167" formatCode="#,##0.00_ ;\-#,##0.00\ "/>
    <numFmt numFmtId="168" formatCode="0.0%"/>
    <numFmt numFmtId="169" formatCode="#,##0.000"/>
    <numFmt numFmtId="170" formatCode="#,##0.0000"/>
    <numFmt numFmtId="171" formatCode="0.0"/>
    <numFmt numFmtId="172" formatCode="0.000"/>
    <numFmt numFmtId="173" formatCode="[$-C0A]dddd\,\ d&quot; de &quot;mmmm&quot; de &quot;yyyy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4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>
        <color rgb="FF979991"/>
      </left>
      <right/>
      <top style="thin">
        <color rgb="FF979991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979991"/>
      </left>
      <right/>
      <top>
        <color indexed="63"/>
      </top>
      <bottom/>
    </border>
    <border>
      <left style="thin">
        <color rgb="FF979991"/>
      </left>
      <right style="thin">
        <color rgb="FF979991"/>
      </right>
      <top>
        <color indexed="63"/>
      </top>
      <bottom/>
    </border>
    <border>
      <left style="thin">
        <color rgb="FF979991"/>
      </left>
      <right/>
      <top style="thin">
        <color rgb="FF979991"/>
      </top>
      <bottom style="thin">
        <color rgb="FF97999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/>
      <top style="thin">
        <color rgb="FF979991"/>
      </top>
      <bottom/>
    </border>
    <border>
      <left style="thin"/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9" fontId="5" fillId="17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45" fillId="33" borderId="11" xfId="0" applyFont="1" applyFill="1" applyBorder="1" applyAlignment="1">
      <alignment horizontal="left" vertical="top" wrapText="1"/>
    </xf>
    <xf numFmtId="14" fontId="2" fillId="0" borderId="12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top"/>
    </xf>
    <xf numFmtId="0" fontId="45" fillId="33" borderId="11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horizontal="left" vertical="top"/>
    </xf>
    <xf numFmtId="0" fontId="45" fillId="34" borderId="11" xfId="0" applyFont="1" applyFill="1" applyBorder="1" applyAlignment="1">
      <alignment horizontal="left" vertical="top"/>
    </xf>
    <xf numFmtId="0" fontId="26" fillId="0" borderId="0" xfId="0" applyFont="1" applyAlignment="1">
      <alignment/>
    </xf>
    <xf numFmtId="0" fontId="45" fillId="34" borderId="11" xfId="0" applyFont="1" applyFill="1" applyBorder="1" applyAlignment="1">
      <alignment horizontal="left" vertical="top"/>
    </xf>
    <xf numFmtId="0" fontId="45" fillId="33" borderId="14" xfId="0" applyFont="1" applyFill="1" applyBorder="1" applyAlignment="1">
      <alignment horizontal="left" vertical="top"/>
    </xf>
    <xf numFmtId="0" fontId="45" fillId="33" borderId="15" xfId="0" applyFont="1" applyFill="1" applyBorder="1" applyAlignment="1">
      <alignment horizontal="left" vertical="top"/>
    </xf>
    <xf numFmtId="0" fontId="7" fillId="0" borderId="0" xfId="0" applyFont="1" applyAlignment="1">
      <alignment/>
    </xf>
    <xf numFmtId="0" fontId="45" fillId="33" borderId="16" xfId="0" applyFont="1" applyFill="1" applyBorder="1" applyAlignment="1">
      <alignment horizontal="left" vertical="top"/>
    </xf>
    <xf numFmtId="0" fontId="5" fillId="14" borderId="17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vertical="center"/>
    </xf>
    <xf numFmtId="4" fontId="5" fillId="8" borderId="21" xfId="0" applyNumberFormat="1" applyFont="1" applyFill="1" applyBorder="1" applyAlignment="1">
      <alignment vertical="center"/>
    </xf>
    <xf numFmtId="10" fontId="5" fillId="8" borderId="22" xfId="55" applyNumberFormat="1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4" fontId="6" fillId="0" borderId="24" xfId="0" applyNumberFormat="1" applyFont="1" applyBorder="1" applyAlignment="1">
      <alignment vertical="center"/>
    </xf>
    <xf numFmtId="10" fontId="6" fillId="0" borderId="25" xfId="55" applyNumberFormat="1" applyFont="1" applyBorder="1" applyAlignment="1">
      <alignment vertical="center"/>
    </xf>
    <xf numFmtId="10" fontId="6" fillId="0" borderId="25" xfId="0" applyNumberFormat="1" applyFont="1" applyBorder="1" applyAlignment="1">
      <alignment vertical="center"/>
    </xf>
    <xf numFmtId="0" fontId="4" fillId="8" borderId="23" xfId="0" applyFont="1" applyFill="1" applyBorder="1" applyAlignment="1">
      <alignment vertical="center"/>
    </xf>
    <xf numFmtId="4" fontId="5" fillId="8" borderId="24" xfId="0" applyNumberFormat="1" applyFont="1" applyFill="1" applyBorder="1" applyAlignment="1">
      <alignment vertical="center"/>
    </xf>
    <xf numFmtId="10" fontId="5" fillId="8" borderId="25" xfId="0" applyNumberFormat="1" applyFont="1" applyFill="1" applyBorder="1" applyAlignment="1">
      <alignment vertical="center"/>
    </xf>
    <xf numFmtId="10" fontId="6" fillId="0" borderId="26" xfId="55" applyNumberFormat="1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4" fontId="6" fillId="0" borderId="28" xfId="0" applyNumberFormat="1" applyFont="1" applyBorder="1" applyAlignment="1">
      <alignment vertical="center"/>
    </xf>
    <xf numFmtId="0" fontId="4" fillId="8" borderId="29" xfId="0" applyFont="1" applyFill="1" applyBorder="1" applyAlignment="1">
      <alignment vertical="center"/>
    </xf>
    <xf numFmtId="4" fontId="5" fillId="8" borderId="30" xfId="0" applyNumberFormat="1" applyFont="1" applyFill="1" applyBorder="1" applyAlignment="1">
      <alignment vertical="center"/>
    </xf>
    <xf numFmtId="10" fontId="5" fillId="8" borderId="31" xfId="0" applyNumberFormat="1" applyFont="1" applyFill="1" applyBorder="1" applyAlignment="1">
      <alignment vertical="center"/>
    </xf>
    <xf numFmtId="4" fontId="6" fillId="0" borderId="32" xfId="0" applyNumberFormat="1" applyFont="1" applyBorder="1" applyAlignment="1">
      <alignment vertical="center"/>
    </xf>
    <xf numFmtId="0" fontId="4" fillId="14" borderId="33" xfId="0" applyFont="1" applyFill="1" applyBorder="1" applyAlignment="1">
      <alignment vertical="center"/>
    </xf>
    <xf numFmtId="4" fontId="5" fillId="14" borderId="18" xfId="0" applyNumberFormat="1" applyFont="1" applyFill="1" applyBorder="1" applyAlignment="1">
      <alignment vertical="center"/>
    </xf>
    <xf numFmtId="4" fontId="5" fillId="8" borderId="32" xfId="0" applyNumberFormat="1" applyFont="1" applyFill="1" applyBorder="1" applyAlignment="1">
      <alignment vertical="center"/>
    </xf>
    <xf numFmtId="10" fontId="5" fillId="8" borderId="22" xfId="0" applyNumberFormat="1" applyFont="1" applyFill="1" applyBorder="1" applyAlignment="1">
      <alignment vertical="center"/>
    </xf>
    <xf numFmtId="10" fontId="5" fillId="14" borderId="19" xfId="0" applyNumberFormat="1" applyFont="1" applyFill="1" applyBorder="1" applyAlignment="1">
      <alignment vertical="center"/>
    </xf>
    <xf numFmtId="0" fontId="2" fillId="35" borderId="34" xfId="0" applyFont="1" applyFill="1" applyBorder="1" applyAlignment="1">
      <alignment vertical="center"/>
    </xf>
    <xf numFmtId="4" fontId="2" fillId="35" borderId="35" xfId="0" applyNumberFormat="1" applyFont="1" applyFill="1" applyBorder="1" applyAlignment="1">
      <alignment vertical="center"/>
    </xf>
    <xf numFmtId="10" fontId="6" fillId="0" borderId="36" xfId="0" applyNumberFormat="1" applyFont="1" applyBorder="1" applyAlignment="1">
      <alignment vertical="center"/>
    </xf>
    <xf numFmtId="0" fontId="45" fillId="33" borderId="37" xfId="0" applyFont="1" applyFill="1" applyBorder="1" applyAlignment="1">
      <alignment horizontal="left" vertical="top"/>
    </xf>
    <xf numFmtId="0" fontId="45" fillId="34" borderId="37" xfId="0" applyFont="1" applyFill="1" applyBorder="1" applyAlignment="1">
      <alignment horizontal="left" vertical="top"/>
    </xf>
    <xf numFmtId="49" fontId="5" fillId="17" borderId="3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5" borderId="39" xfId="0" applyFont="1" applyFill="1" applyBorder="1" applyAlignment="1">
      <alignment vertical="center"/>
    </xf>
    <xf numFmtId="4" fontId="5" fillId="5" borderId="40" xfId="0" applyNumberFormat="1" applyFont="1" applyFill="1" applyBorder="1" applyAlignment="1">
      <alignment vertical="center"/>
    </xf>
    <xf numFmtId="10" fontId="5" fillId="5" borderId="40" xfId="0" applyNumberFormat="1" applyFont="1" applyFill="1" applyBorder="1" applyAlignment="1">
      <alignment vertical="center"/>
    </xf>
    <xf numFmtId="10" fontId="5" fillId="5" borderId="41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0" fontId="6" fillId="0" borderId="24" xfId="0" applyNumberFormat="1" applyFont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10" fontId="5" fillId="5" borderId="24" xfId="0" applyNumberFormat="1" applyFont="1" applyFill="1" applyBorder="1" applyAlignment="1">
      <alignment vertical="center"/>
    </xf>
    <xf numFmtId="10" fontId="5" fillId="5" borderId="25" xfId="0" applyNumberFormat="1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10" fontId="6" fillId="0" borderId="28" xfId="0" applyNumberFormat="1" applyFont="1" applyBorder="1" applyAlignment="1">
      <alignment vertical="center"/>
    </xf>
    <xf numFmtId="4" fontId="5" fillId="17" borderId="18" xfId="0" applyNumberFormat="1" applyFont="1" applyFill="1" applyBorder="1" applyAlignment="1">
      <alignment vertical="center"/>
    </xf>
    <xf numFmtId="4" fontId="5" fillId="17" borderId="42" xfId="0" applyNumberFormat="1" applyFont="1" applyFill="1" applyBorder="1" applyAlignment="1">
      <alignment vertical="center"/>
    </xf>
    <xf numFmtId="4" fontId="5" fillId="17" borderId="43" xfId="0" applyNumberFormat="1" applyFont="1" applyFill="1" applyBorder="1" applyAlignment="1">
      <alignment vertical="center"/>
    </xf>
    <xf numFmtId="10" fontId="5" fillId="17" borderId="33" xfId="0" applyNumberFormat="1" applyFont="1" applyFill="1" applyBorder="1" applyAlignment="1">
      <alignment vertical="center"/>
    </xf>
    <xf numFmtId="10" fontId="5" fillId="17" borderId="18" xfId="0" applyNumberFormat="1" applyFont="1" applyFill="1" applyBorder="1" applyAlignment="1">
      <alignment vertical="center"/>
    </xf>
    <xf numFmtId="10" fontId="5" fillId="17" borderId="19" xfId="0" applyNumberFormat="1" applyFont="1" applyFill="1" applyBorder="1" applyAlignment="1">
      <alignment vertical="center"/>
    </xf>
    <xf numFmtId="0" fontId="4" fillId="5" borderId="29" xfId="0" applyFont="1" applyFill="1" applyBorder="1" applyAlignment="1">
      <alignment vertical="center"/>
    </xf>
    <xf numFmtId="4" fontId="5" fillId="5" borderId="32" xfId="0" applyNumberFormat="1" applyFont="1" applyFill="1" applyBorder="1" applyAlignment="1">
      <alignment vertical="center"/>
    </xf>
    <xf numFmtId="10" fontId="5" fillId="5" borderId="32" xfId="0" applyNumberFormat="1" applyFont="1" applyFill="1" applyBorder="1" applyAlignment="1">
      <alignment vertical="center"/>
    </xf>
    <xf numFmtId="10" fontId="5" fillId="5" borderId="31" xfId="0" applyNumberFormat="1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36" borderId="33" xfId="0" applyFont="1" applyFill="1" applyBorder="1" applyAlignment="1">
      <alignment vertical="center"/>
    </xf>
    <xf numFmtId="4" fontId="2" fillId="36" borderId="18" xfId="0" applyNumberFormat="1" applyFont="1" applyFill="1" applyBorder="1" applyAlignment="1">
      <alignment vertical="center"/>
    </xf>
    <xf numFmtId="10" fontId="5" fillId="36" borderId="33" xfId="0" applyNumberFormat="1" applyFont="1" applyFill="1" applyBorder="1" applyAlignment="1">
      <alignment vertical="center"/>
    </xf>
    <xf numFmtId="10" fontId="5" fillId="36" borderId="18" xfId="0" applyNumberFormat="1" applyFont="1" applyFill="1" applyBorder="1" applyAlignment="1">
      <alignment vertical="center"/>
    </xf>
    <xf numFmtId="10" fontId="5" fillId="36" borderId="19" xfId="0" applyNumberFormat="1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" fontId="6" fillId="37" borderId="21" xfId="0" applyNumberFormat="1" applyFont="1" applyFill="1" applyBorder="1" applyAlignment="1">
      <alignment vertical="center"/>
    </xf>
    <xf numFmtId="4" fontId="6" fillId="0" borderId="44" xfId="0" applyNumberFormat="1" applyFont="1" applyBorder="1" applyAlignment="1">
      <alignment vertical="center"/>
    </xf>
    <xf numFmtId="10" fontId="6" fillId="0" borderId="22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" fontId="6" fillId="37" borderId="24" xfId="0" applyNumberFormat="1" applyFont="1" applyFill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4" fontId="6" fillId="0" borderId="30" xfId="0" applyNumberFormat="1" applyFont="1" applyBorder="1" applyAlignment="1">
      <alignment vertical="center"/>
    </xf>
    <xf numFmtId="4" fontId="6" fillId="0" borderId="45" xfId="0" applyNumberFormat="1" applyFont="1" applyBorder="1" applyAlignment="1">
      <alignment vertical="center"/>
    </xf>
    <xf numFmtId="4" fontId="6" fillId="0" borderId="46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4" fontId="6" fillId="0" borderId="47" xfId="0" applyNumberFormat="1" applyFont="1" applyBorder="1" applyAlignment="1">
      <alignment vertical="center"/>
    </xf>
    <xf numFmtId="0" fontId="5" fillId="35" borderId="33" xfId="0" applyFont="1" applyFill="1" applyBorder="1" applyAlignment="1">
      <alignment vertical="center"/>
    </xf>
    <xf numFmtId="4" fontId="2" fillId="35" borderId="18" xfId="0" applyNumberFormat="1" applyFont="1" applyFill="1" applyBorder="1" applyAlignment="1">
      <alignment vertical="center"/>
    </xf>
    <xf numFmtId="4" fontId="2" fillId="35" borderId="42" xfId="0" applyNumberFormat="1" applyFont="1" applyFill="1" applyBorder="1" applyAlignment="1">
      <alignment vertical="center"/>
    </xf>
    <xf numFmtId="10" fontId="5" fillId="35" borderId="43" xfId="0" applyNumberFormat="1" applyFont="1" applyFill="1" applyBorder="1" applyAlignment="1">
      <alignment vertical="center"/>
    </xf>
    <xf numFmtId="0" fontId="6" fillId="0" borderId="39" xfId="0" applyFont="1" applyBorder="1" applyAlignment="1">
      <alignment vertical="center"/>
    </xf>
    <xf numFmtId="4" fontId="6" fillId="0" borderId="40" xfId="0" applyNumberFormat="1" applyFont="1" applyBorder="1" applyAlignment="1">
      <alignment vertical="center"/>
    </xf>
    <xf numFmtId="10" fontId="6" fillId="0" borderId="40" xfId="0" applyNumberFormat="1" applyFont="1" applyBorder="1" applyAlignment="1">
      <alignment vertical="center"/>
    </xf>
    <xf numFmtId="10" fontId="6" fillId="0" borderId="41" xfId="0" applyNumberFormat="1" applyFont="1" applyBorder="1" applyAlignment="1">
      <alignment vertical="center"/>
    </xf>
    <xf numFmtId="10" fontId="6" fillId="0" borderId="32" xfId="0" applyNumberFormat="1" applyFont="1" applyBorder="1" applyAlignment="1">
      <alignment vertical="center"/>
    </xf>
    <xf numFmtId="10" fontId="6" fillId="0" borderId="31" xfId="0" applyNumberFormat="1" applyFont="1" applyBorder="1" applyAlignment="1">
      <alignment vertical="center"/>
    </xf>
    <xf numFmtId="4" fontId="6" fillId="0" borderId="48" xfId="0" applyNumberFormat="1" applyFont="1" applyBorder="1" applyAlignment="1">
      <alignment vertical="center"/>
    </xf>
    <xf numFmtId="0" fontId="5" fillId="36" borderId="33" xfId="0" applyFont="1" applyFill="1" applyBorder="1" applyAlignment="1">
      <alignment vertical="center"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10" fontId="2" fillId="35" borderId="19" xfId="0" applyNumberFormat="1" applyFont="1" applyFill="1" applyBorder="1" applyAlignment="1">
      <alignment vertical="center"/>
    </xf>
    <xf numFmtId="0" fontId="5" fillId="17" borderId="33" xfId="0" applyFont="1" applyFill="1" applyBorder="1" applyAlignment="1">
      <alignment vertical="center"/>
    </xf>
    <xf numFmtId="0" fontId="5" fillId="17" borderId="17" xfId="0" applyFont="1" applyFill="1" applyBorder="1" applyAlignment="1">
      <alignment vertical="center"/>
    </xf>
    <xf numFmtId="10" fontId="2" fillId="36" borderId="33" xfId="0" applyNumberFormat="1" applyFont="1" applyFill="1" applyBorder="1" applyAlignment="1">
      <alignment vertical="center"/>
    </xf>
    <xf numFmtId="10" fontId="2" fillId="36" borderId="18" xfId="0" applyNumberFormat="1" applyFont="1" applyFill="1" applyBorder="1" applyAlignment="1">
      <alignment vertical="center"/>
    </xf>
    <xf numFmtId="10" fontId="2" fillId="36" borderId="19" xfId="0" applyNumberFormat="1" applyFont="1" applyFill="1" applyBorder="1" applyAlignment="1">
      <alignment vertical="center"/>
    </xf>
    <xf numFmtId="0" fontId="2" fillId="8" borderId="24" xfId="0" applyFont="1" applyFill="1" applyBorder="1" applyAlignment="1">
      <alignment horizontal="center"/>
    </xf>
    <xf numFmtId="0" fontId="2" fillId="26" borderId="24" xfId="0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/>
    </xf>
    <xf numFmtId="0" fontId="1" fillId="0" borderId="23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left" vertical="top"/>
    </xf>
    <xf numFmtId="4" fontId="45" fillId="34" borderId="16" xfId="0" applyNumberFormat="1" applyFont="1" applyFill="1" applyBorder="1" applyAlignment="1">
      <alignment horizontal="right" vertical="top"/>
    </xf>
    <xf numFmtId="4" fontId="46" fillId="33" borderId="16" xfId="0" applyNumberFormat="1" applyFont="1" applyFill="1" applyBorder="1" applyAlignment="1">
      <alignment horizontal="right" vertical="top"/>
    </xf>
    <xf numFmtId="14" fontId="5" fillId="0" borderId="0" xfId="0" applyNumberFormat="1" applyFont="1" applyAlignment="1">
      <alignment/>
    </xf>
    <xf numFmtId="0" fontId="3" fillId="35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5" fillId="17" borderId="44" xfId="0" applyFont="1" applyFill="1" applyBorder="1" applyAlignment="1">
      <alignment horizontal="center" vertical="center" wrapText="1"/>
    </xf>
    <xf numFmtId="0" fontId="5" fillId="17" borderId="49" xfId="0" applyFont="1" applyFill="1" applyBorder="1" applyAlignment="1">
      <alignment horizontal="center" vertical="center" wrapText="1"/>
    </xf>
    <xf numFmtId="0" fontId="5" fillId="17" borderId="50" xfId="0" applyFont="1" applyFill="1" applyBorder="1" applyAlignment="1">
      <alignment horizontal="center" vertical="center" wrapText="1"/>
    </xf>
    <xf numFmtId="0" fontId="5" fillId="17" borderId="51" xfId="0" applyFont="1" applyFill="1" applyBorder="1" applyAlignment="1">
      <alignment horizontal="center" vertical="center" wrapText="1"/>
    </xf>
    <xf numFmtId="0" fontId="5" fillId="17" borderId="52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wrapText="1"/>
    </xf>
    <xf numFmtId="0" fontId="5" fillId="17" borderId="5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7"/>
  <sheetViews>
    <sheetView tabSelected="1" zoomScalePageLayoutView="0" workbookViewId="0" topLeftCell="A1">
      <selection activeCell="A2" sqref="A2:G2"/>
    </sheetView>
  </sheetViews>
  <sheetFormatPr defaultColWidth="11.421875" defaultRowHeight="12.75"/>
  <cols>
    <col min="1" max="1" width="34.140625" style="0" bestFit="1" customWidth="1"/>
    <col min="2" max="4" width="16.57421875" style="0" customWidth="1"/>
    <col min="5" max="5" width="13.7109375" style="0" customWidth="1"/>
    <col min="6" max="6" width="13.00390625" style="0" customWidth="1"/>
    <col min="7" max="7" width="15.421875" style="0" customWidth="1"/>
    <col min="8" max="8" width="64.140625" style="0" hidden="1" customWidth="1"/>
    <col min="9" max="9" width="13.421875" style="0" hidden="1" customWidth="1"/>
    <col min="10" max="10" width="14.7109375" style="0" hidden="1" customWidth="1"/>
    <col min="11" max="11" width="14.00390625" style="0" hidden="1" customWidth="1"/>
    <col min="12" max="12" width="15.7109375" style="0" hidden="1" customWidth="1"/>
  </cols>
  <sheetData>
    <row r="2" spans="1:7" ht="15.75">
      <c r="A2" s="129" t="s">
        <v>276</v>
      </c>
      <c r="B2" s="129"/>
      <c r="C2" s="129"/>
      <c r="D2" s="129"/>
      <c r="E2" s="129"/>
      <c r="F2" s="129"/>
      <c r="G2" s="129"/>
    </row>
    <row r="3" spans="8:12" ht="13.5" thickBot="1">
      <c r="H3" s="10"/>
      <c r="I3" s="12">
        <v>44196</v>
      </c>
      <c r="J3" s="13">
        <v>44196</v>
      </c>
      <c r="K3" s="13">
        <v>44469</v>
      </c>
      <c r="L3" s="13">
        <v>44469</v>
      </c>
    </row>
    <row r="4" spans="1:12" ht="36" customHeight="1" thickBot="1">
      <c r="A4" s="24" t="s">
        <v>0</v>
      </c>
      <c r="B4" s="25" t="s">
        <v>258</v>
      </c>
      <c r="C4" s="25" t="s">
        <v>259</v>
      </c>
      <c r="D4" s="25" t="s">
        <v>260</v>
      </c>
      <c r="E4" s="25" t="s">
        <v>261</v>
      </c>
      <c r="F4" s="25" t="s">
        <v>37</v>
      </c>
      <c r="G4" s="26" t="s">
        <v>248</v>
      </c>
      <c r="H4" s="14" t="s">
        <v>110</v>
      </c>
      <c r="I4" s="20" t="s">
        <v>85</v>
      </c>
      <c r="J4" s="21" t="s">
        <v>86</v>
      </c>
      <c r="K4" s="14" t="s">
        <v>85</v>
      </c>
      <c r="L4" s="14" t="s">
        <v>86</v>
      </c>
    </row>
    <row r="5" spans="1:12" ht="12.75">
      <c r="A5" s="27" t="s">
        <v>26</v>
      </c>
      <c r="B5" s="28">
        <f>B6+B12+B16+B17+B18</f>
        <v>18212838.4</v>
      </c>
      <c r="C5" s="28">
        <f>C6+C12+C16+C17+C18</f>
        <v>15919403.36</v>
      </c>
      <c r="D5" s="28">
        <f>D6+D12+D16+D17+D18</f>
        <v>17968500</v>
      </c>
      <c r="E5" s="28">
        <f>E6+E12+E16+E17+E18</f>
        <v>8169559.669999999</v>
      </c>
      <c r="F5" s="28">
        <f>F6+F12+F16+F17+F18</f>
        <v>0</v>
      </c>
      <c r="G5" s="29">
        <f>(E5+F5)/D5</f>
        <v>0.4546600812533043</v>
      </c>
      <c r="H5" s="19" t="s">
        <v>111</v>
      </c>
      <c r="I5" s="126">
        <v>8170000</v>
      </c>
      <c r="J5" s="126">
        <v>7155920.6</v>
      </c>
      <c r="K5" s="126">
        <v>8190000</v>
      </c>
      <c r="L5" s="126">
        <v>2562883.36</v>
      </c>
    </row>
    <row r="6" spans="1:12" ht="12.75">
      <c r="A6" s="30" t="s">
        <v>40</v>
      </c>
      <c r="B6" s="31">
        <f>B7+B8+B9+B10+B11</f>
        <v>14565000</v>
      </c>
      <c r="C6" s="31">
        <f>C7+C8+C9+C10+C11</f>
        <v>12304727.95</v>
      </c>
      <c r="D6" s="31">
        <f>D7+D8+D9+D10+D11</f>
        <v>14199500</v>
      </c>
      <c r="E6" s="31">
        <f>E7+E8+E9+E10+E11</f>
        <v>5637250.18</v>
      </c>
      <c r="F6" s="31"/>
      <c r="G6" s="32">
        <f>(E6+F6)/D6</f>
        <v>0.3970034282897285</v>
      </c>
      <c r="H6" s="19" t="s">
        <v>112</v>
      </c>
      <c r="I6" s="126">
        <v>250000</v>
      </c>
      <c r="J6" s="126">
        <v>215562.4</v>
      </c>
      <c r="K6" s="126">
        <v>250000</v>
      </c>
      <c r="L6" s="126">
        <v>100147.11</v>
      </c>
    </row>
    <row r="7" spans="1:12" ht="12.75">
      <c r="A7" s="30" t="s">
        <v>22</v>
      </c>
      <c r="B7" s="31">
        <f>I5+I7+I8+I10</f>
        <v>12420000</v>
      </c>
      <c r="C7" s="31">
        <f>J5+J7+J8+J10</f>
        <v>10506118.67</v>
      </c>
      <c r="D7" s="31">
        <f>K5+K7+K8+K10</f>
        <v>11840000</v>
      </c>
      <c r="E7" s="31">
        <f>L5+L7+L8+L10</f>
        <v>5095960.62</v>
      </c>
      <c r="F7" s="31"/>
      <c r="G7" s="33">
        <f aca="true" t="shared" si="0" ref="G7:G29">(E7+F7)/D7</f>
        <v>0.4304020793918919</v>
      </c>
      <c r="H7" s="19" t="s">
        <v>113</v>
      </c>
      <c r="I7" s="126">
        <v>3620000</v>
      </c>
      <c r="J7" s="126">
        <v>2748684.75</v>
      </c>
      <c r="K7" s="126">
        <v>3000000</v>
      </c>
      <c r="L7" s="126">
        <v>2259249.93</v>
      </c>
    </row>
    <row r="8" spans="1:12" ht="12.75">
      <c r="A8" s="30" t="s">
        <v>38</v>
      </c>
      <c r="B8" s="31">
        <f>I6</f>
        <v>250000</v>
      </c>
      <c r="C8" s="31">
        <f>J6</f>
        <v>215562.4</v>
      </c>
      <c r="D8" s="31">
        <f>K6</f>
        <v>250000</v>
      </c>
      <c r="E8" s="31">
        <f>L6</f>
        <v>100147.11</v>
      </c>
      <c r="F8" s="31"/>
      <c r="G8" s="33">
        <f t="shared" si="0"/>
        <v>0.40058844</v>
      </c>
      <c r="H8" s="19" t="s">
        <v>114</v>
      </c>
      <c r="I8" s="126">
        <v>350000</v>
      </c>
      <c r="J8" s="126">
        <v>317900.16</v>
      </c>
      <c r="K8" s="126">
        <v>350000</v>
      </c>
      <c r="L8" s="126">
        <v>0</v>
      </c>
    </row>
    <row r="9" spans="1:12" ht="12.75">
      <c r="A9" s="30" t="s">
        <v>23</v>
      </c>
      <c r="B9" s="31">
        <f>I9</f>
        <v>1250000</v>
      </c>
      <c r="C9" s="31">
        <f>J9</f>
        <v>1104405.25</v>
      </c>
      <c r="D9" s="31">
        <f>K9</f>
        <v>1500000</v>
      </c>
      <c r="E9" s="31">
        <f>L9</f>
        <v>241962.83</v>
      </c>
      <c r="F9" s="31"/>
      <c r="G9" s="33">
        <f t="shared" si="0"/>
        <v>0.16130855333333333</v>
      </c>
      <c r="H9" s="19" t="s">
        <v>115</v>
      </c>
      <c r="I9" s="126">
        <v>1250000</v>
      </c>
      <c r="J9" s="126">
        <v>1104405.25</v>
      </c>
      <c r="K9" s="126">
        <v>1500000</v>
      </c>
      <c r="L9" s="126">
        <v>241962.83</v>
      </c>
    </row>
    <row r="10" spans="1:12" ht="12.75">
      <c r="A10" s="30" t="s">
        <v>24</v>
      </c>
      <c r="B10" s="31">
        <f>I11+I12</f>
        <v>250000</v>
      </c>
      <c r="C10" s="31">
        <f>J11+J12</f>
        <v>247094.87</v>
      </c>
      <c r="D10" s="31">
        <f>K11+K12</f>
        <v>250000</v>
      </c>
      <c r="E10" s="31">
        <f>L11+L12</f>
        <v>53211.06</v>
      </c>
      <c r="F10" s="31"/>
      <c r="G10" s="33">
        <f t="shared" si="0"/>
        <v>0.21284424</v>
      </c>
      <c r="H10" s="19" t="s">
        <v>116</v>
      </c>
      <c r="I10" s="126">
        <v>280000</v>
      </c>
      <c r="J10" s="126">
        <v>283613.16</v>
      </c>
      <c r="K10" s="126">
        <v>300000</v>
      </c>
      <c r="L10" s="126">
        <v>273827.33</v>
      </c>
    </row>
    <row r="11" spans="1:12" ht="12.75">
      <c r="A11" s="30" t="s">
        <v>39</v>
      </c>
      <c r="B11" s="31">
        <f>I13+I14</f>
        <v>395000</v>
      </c>
      <c r="C11" s="31">
        <f>J13+J14</f>
        <v>231546.76</v>
      </c>
      <c r="D11" s="31">
        <f>K13+K14</f>
        <v>359500</v>
      </c>
      <c r="E11" s="31">
        <f>L13+L14</f>
        <v>145968.56</v>
      </c>
      <c r="F11" s="31"/>
      <c r="G11" s="33">
        <f t="shared" si="0"/>
        <v>0.40603215577190543</v>
      </c>
      <c r="H11" s="19" t="s">
        <v>117</v>
      </c>
      <c r="I11" s="126">
        <v>250000</v>
      </c>
      <c r="J11" s="126">
        <v>247094.87</v>
      </c>
      <c r="K11" s="126">
        <v>250000</v>
      </c>
      <c r="L11" s="126">
        <v>53211.06</v>
      </c>
    </row>
    <row r="12" spans="1:12" ht="12.75">
      <c r="A12" s="30" t="s">
        <v>41</v>
      </c>
      <c r="B12" s="31">
        <f>B13+B14+B15</f>
        <v>3286607</v>
      </c>
      <c r="C12" s="31">
        <f>C13+C14+C15</f>
        <v>2978641</v>
      </c>
      <c r="D12" s="31">
        <f>D13+D14+D15</f>
        <v>3439000</v>
      </c>
      <c r="E12" s="31">
        <f>E13+E14+E15</f>
        <v>2341672.53</v>
      </c>
      <c r="F12" s="31"/>
      <c r="G12" s="33">
        <f t="shared" si="0"/>
        <v>0.6809166996219831</v>
      </c>
      <c r="H12" s="19" t="s">
        <v>118</v>
      </c>
      <c r="I12" s="126"/>
      <c r="J12" s="126"/>
      <c r="K12" s="126"/>
      <c r="L12" s="126"/>
    </row>
    <row r="13" spans="1:12" ht="12.75">
      <c r="A13" s="30" t="s">
        <v>27</v>
      </c>
      <c r="B13" s="31">
        <f aca="true" t="shared" si="1" ref="B13:E14">I16</f>
        <v>275000</v>
      </c>
      <c r="C13" s="31">
        <f t="shared" si="1"/>
        <v>200176.31</v>
      </c>
      <c r="D13" s="31">
        <f t="shared" si="1"/>
        <v>250000</v>
      </c>
      <c r="E13" s="31">
        <f t="shared" si="1"/>
        <v>140568.06</v>
      </c>
      <c r="F13" s="31"/>
      <c r="G13" s="33">
        <f t="shared" si="0"/>
        <v>0.56227224</v>
      </c>
      <c r="H13" s="19" t="s">
        <v>119</v>
      </c>
      <c r="I13" s="126">
        <v>295000</v>
      </c>
      <c r="J13" s="126">
        <v>226478.75</v>
      </c>
      <c r="K13" s="126">
        <v>309500</v>
      </c>
      <c r="L13" s="126">
        <v>126632.61</v>
      </c>
    </row>
    <row r="14" spans="1:12" ht="12.75">
      <c r="A14" s="30" t="s">
        <v>28</v>
      </c>
      <c r="B14" s="31">
        <f t="shared" si="1"/>
        <v>2492607</v>
      </c>
      <c r="C14" s="31">
        <f t="shared" si="1"/>
        <v>2365852.27</v>
      </c>
      <c r="D14" s="31">
        <f t="shared" si="1"/>
        <v>2650000</v>
      </c>
      <c r="E14" s="31">
        <f t="shared" si="1"/>
        <v>1980079.99</v>
      </c>
      <c r="F14" s="31"/>
      <c r="G14" s="33">
        <f t="shared" si="0"/>
        <v>0.7471999962264151</v>
      </c>
      <c r="H14" s="19" t="s">
        <v>120</v>
      </c>
      <c r="I14" s="126">
        <v>100000</v>
      </c>
      <c r="J14" s="126">
        <v>5068.01</v>
      </c>
      <c r="K14" s="126">
        <v>50000</v>
      </c>
      <c r="L14" s="126">
        <v>19335.95</v>
      </c>
    </row>
    <row r="15" spans="1:12" ht="12.75">
      <c r="A15" s="30" t="s">
        <v>29</v>
      </c>
      <c r="B15" s="31">
        <f>I15+I18</f>
        <v>519000</v>
      </c>
      <c r="C15" s="31">
        <f>J15+J18</f>
        <v>412612.42</v>
      </c>
      <c r="D15" s="31">
        <f>K15+K18</f>
        <v>539000</v>
      </c>
      <c r="E15" s="31">
        <f>L15+L18</f>
        <v>221024.47999999998</v>
      </c>
      <c r="F15" s="31"/>
      <c r="G15" s="33">
        <f t="shared" si="0"/>
        <v>0.4100639703153989</v>
      </c>
      <c r="H15" s="19" t="s">
        <v>121</v>
      </c>
      <c r="I15" s="126">
        <v>75000</v>
      </c>
      <c r="J15" s="126">
        <v>31442.79</v>
      </c>
      <c r="K15" s="126">
        <v>65000</v>
      </c>
      <c r="L15" s="126">
        <v>21548.15</v>
      </c>
    </row>
    <row r="16" spans="1:12" ht="12.75">
      <c r="A16" s="30" t="s">
        <v>42</v>
      </c>
      <c r="B16" s="31">
        <f>I19+I21</f>
        <v>36000</v>
      </c>
      <c r="C16" s="31">
        <f>J20+J21</f>
        <v>28137.63</v>
      </c>
      <c r="D16" s="31">
        <f>K19+K20+K21</f>
        <v>55000</v>
      </c>
      <c r="E16" s="31">
        <f>L19+L21+L20</f>
        <v>24267.89</v>
      </c>
      <c r="F16" s="31"/>
      <c r="G16" s="33">
        <f t="shared" si="0"/>
        <v>0.44123436363636365</v>
      </c>
      <c r="H16" s="19" t="s">
        <v>122</v>
      </c>
      <c r="I16" s="126">
        <v>275000</v>
      </c>
      <c r="J16" s="126">
        <v>200176.31</v>
      </c>
      <c r="K16" s="126">
        <v>250000</v>
      </c>
      <c r="L16" s="126">
        <v>140568.06</v>
      </c>
    </row>
    <row r="17" spans="1:12" ht="12.75">
      <c r="A17" s="30" t="s">
        <v>43</v>
      </c>
      <c r="B17" s="31">
        <f>I22</f>
        <v>50231.4</v>
      </c>
      <c r="C17" s="31">
        <f>J22</f>
        <v>23651.2</v>
      </c>
      <c r="D17" s="31">
        <f>K22</f>
        <v>50000</v>
      </c>
      <c r="E17" s="31">
        <f>L22</f>
        <v>15076.04</v>
      </c>
      <c r="F17" s="31"/>
      <c r="G17" s="33">
        <f t="shared" si="0"/>
        <v>0.30152080000000003</v>
      </c>
      <c r="H17" s="19" t="s">
        <v>123</v>
      </c>
      <c r="I17" s="126">
        <v>2492607</v>
      </c>
      <c r="J17" s="126">
        <v>2365852.27</v>
      </c>
      <c r="K17" s="126">
        <v>2650000</v>
      </c>
      <c r="L17" s="126">
        <v>1980079.99</v>
      </c>
    </row>
    <row r="18" spans="1:12" ht="12.75">
      <c r="A18" s="30" t="s">
        <v>30</v>
      </c>
      <c r="B18" s="31">
        <f>I23+I24+I25+I26+I27+I28</f>
        <v>275000</v>
      </c>
      <c r="C18" s="31">
        <f>J23+J24+J25+J26+J27+J28</f>
        <v>584245.58</v>
      </c>
      <c r="D18" s="31">
        <f>K23+K24+K25+K26+K27+K28</f>
        <v>225000</v>
      </c>
      <c r="E18" s="31">
        <f>L23+L24+L25+L26+L27+L28</f>
        <v>151293.03</v>
      </c>
      <c r="F18" s="31"/>
      <c r="G18" s="33">
        <f t="shared" si="0"/>
        <v>0.6724134666666667</v>
      </c>
      <c r="H18" s="19" t="s">
        <v>124</v>
      </c>
      <c r="I18" s="126">
        <v>444000</v>
      </c>
      <c r="J18" s="126">
        <v>381169.63</v>
      </c>
      <c r="K18" s="126">
        <v>474000</v>
      </c>
      <c r="L18" s="126">
        <v>199476.33</v>
      </c>
    </row>
    <row r="19" spans="1:12" ht="12.75">
      <c r="A19" s="34" t="s">
        <v>25</v>
      </c>
      <c r="B19" s="35">
        <f>B20+B24+B25+B26+B27</f>
        <v>67676587.3</v>
      </c>
      <c r="C19" s="35">
        <f>C20+C24+C25+C26+C27</f>
        <v>67296814.93</v>
      </c>
      <c r="D19" s="35">
        <f>D20+D24+D25+D26+D27</f>
        <v>68283257</v>
      </c>
      <c r="E19" s="35">
        <f>E20+E24+E25+E26+E27</f>
        <v>51643132.3</v>
      </c>
      <c r="F19" s="35">
        <f>F20+F24+F25+F26+F27</f>
        <v>0</v>
      </c>
      <c r="G19" s="36">
        <f t="shared" si="0"/>
        <v>0.7563073961161518</v>
      </c>
      <c r="H19" s="19" t="s">
        <v>87</v>
      </c>
      <c r="I19" s="126">
        <v>35000</v>
      </c>
      <c r="J19" s="126">
        <v>0</v>
      </c>
      <c r="K19" s="126">
        <v>45000</v>
      </c>
      <c r="L19" s="126">
        <v>0</v>
      </c>
    </row>
    <row r="20" spans="1:12" ht="12.75">
      <c r="A20" s="30" t="s">
        <v>31</v>
      </c>
      <c r="B20" s="31">
        <f>B21+B22+B23</f>
        <v>65983087.3</v>
      </c>
      <c r="C20" s="31">
        <f>C21+C22+C23</f>
        <v>65145089.74</v>
      </c>
      <c r="D20" s="31">
        <f>D21+D22+D23</f>
        <v>66862657</v>
      </c>
      <c r="E20" s="31">
        <f>E21+E22+E23</f>
        <v>51325917.69</v>
      </c>
      <c r="F20" s="31"/>
      <c r="G20" s="33">
        <f t="shared" si="0"/>
        <v>0.7676320384635626</v>
      </c>
      <c r="H20" s="19" t="s">
        <v>125</v>
      </c>
      <c r="I20" s="126">
        <v>0</v>
      </c>
      <c r="J20" s="126">
        <v>21879</v>
      </c>
      <c r="K20" s="126">
        <v>0</v>
      </c>
      <c r="L20" s="126">
        <v>16460.06</v>
      </c>
    </row>
    <row r="21" spans="1:12" ht="12.75">
      <c r="A21" s="30" t="s">
        <v>44</v>
      </c>
      <c r="B21" s="31">
        <f aca="true" t="shared" si="2" ref="B21:E22">I32</f>
        <v>64216288.3</v>
      </c>
      <c r="C21" s="31">
        <f t="shared" si="2"/>
        <v>64216287.18</v>
      </c>
      <c r="D21" s="31">
        <f t="shared" si="2"/>
        <v>66221193</v>
      </c>
      <c r="E21" s="31">
        <f t="shared" si="2"/>
        <v>50731126.28</v>
      </c>
      <c r="F21" s="31"/>
      <c r="G21" s="33">
        <f t="shared" si="0"/>
        <v>0.7660859610306326</v>
      </c>
      <c r="H21" s="19" t="s">
        <v>88</v>
      </c>
      <c r="I21" s="126">
        <v>1000</v>
      </c>
      <c r="J21" s="126">
        <v>6258.63</v>
      </c>
      <c r="K21" s="126">
        <v>10000</v>
      </c>
      <c r="L21" s="126">
        <v>7807.83</v>
      </c>
    </row>
    <row r="22" spans="1:12" ht="12.75">
      <c r="A22" s="30" t="s">
        <v>32</v>
      </c>
      <c r="B22" s="31">
        <f t="shared" si="2"/>
        <v>729265</v>
      </c>
      <c r="C22" s="31">
        <f t="shared" si="2"/>
        <v>666428.32</v>
      </c>
      <c r="D22" s="31">
        <f t="shared" si="2"/>
        <v>436252</v>
      </c>
      <c r="E22" s="31">
        <f t="shared" si="2"/>
        <v>481112.66</v>
      </c>
      <c r="F22" s="31"/>
      <c r="G22" s="33">
        <f t="shared" si="0"/>
        <v>1.1028319870166783</v>
      </c>
      <c r="H22" s="19" t="s">
        <v>89</v>
      </c>
      <c r="I22" s="126">
        <v>50231.4</v>
      </c>
      <c r="J22" s="126">
        <v>23651.2</v>
      </c>
      <c r="K22" s="126">
        <v>50000</v>
      </c>
      <c r="L22" s="126">
        <v>15076.04</v>
      </c>
    </row>
    <row r="23" spans="1:12" ht="12.75">
      <c r="A23" s="30" t="s">
        <v>33</v>
      </c>
      <c r="B23" s="31">
        <f>I29+I30+I31+I34+I35</f>
        <v>1037534</v>
      </c>
      <c r="C23" s="31">
        <f>J29+J30+J31+J34+J35</f>
        <v>262374.24</v>
      </c>
      <c r="D23" s="31">
        <f>K29+K30+K31+K34+K35</f>
        <v>205212</v>
      </c>
      <c r="E23" s="31">
        <f>L29+L30+L31+L34+L35</f>
        <v>113678.75</v>
      </c>
      <c r="F23" s="31"/>
      <c r="G23" s="33">
        <f t="shared" si="0"/>
        <v>0.5539576145644505</v>
      </c>
      <c r="H23" s="19" t="s">
        <v>90</v>
      </c>
      <c r="I23" s="126">
        <v>100000</v>
      </c>
      <c r="J23" s="126">
        <v>415.35</v>
      </c>
      <c r="K23" s="126">
        <v>50000</v>
      </c>
      <c r="L23" s="126">
        <v>25.09</v>
      </c>
    </row>
    <row r="24" spans="1:12" ht="12.75">
      <c r="A24" s="30" t="s">
        <v>34</v>
      </c>
      <c r="B24" s="31">
        <f>I36+I37+I38</f>
        <v>70000</v>
      </c>
      <c r="C24" s="31">
        <f>J36+J37+J38</f>
        <v>29468.79</v>
      </c>
      <c r="D24" s="31">
        <f>K36+K37+K38</f>
        <v>110000</v>
      </c>
      <c r="E24" s="31">
        <f>L36+L37+L38</f>
        <v>-9256.640000000001</v>
      </c>
      <c r="F24" s="31"/>
      <c r="G24" s="33">
        <f t="shared" si="0"/>
        <v>-0.08415127272727274</v>
      </c>
      <c r="H24" s="19" t="s">
        <v>91</v>
      </c>
      <c r="I24" s="126">
        <v>175000</v>
      </c>
      <c r="J24" s="126">
        <v>107479.01</v>
      </c>
      <c r="K24" s="126">
        <v>175000</v>
      </c>
      <c r="L24" s="126">
        <v>20781.61</v>
      </c>
    </row>
    <row r="25" spans="1:12" ht="12.75">
      <c r="A25" s="30" t="s">
        <v>45</v>
      </c>
      <c r="B25" s="31">
        <f>I39+I40</f>
        <v>922500</v>
      </c>
      <c r="C25" s="31">
        <f>J39+J40</f>
        <v>1766554.88</v>
      </c>
      <c r="D25" s="31">
        <f>K39+K40</f>
        <v>907500</v>
      </c>
      <c r="E25" s="31">
        <f>L39+L40</f>
        <v>115706</v>
      </c>
      <c r="F25" s="31"/>
      <c r="G25" s="33">
        <f t="shared" si="0"/>
        <v>0.12749972451790634</v>
      </c>
      <c r="H25" s="19" t="s">
        <v>126</v>
      </c>
      <c r="I25" s="126"/>
      <c r="J25" s="126"/>
      <c r="K25" s="126"/>
      <c r="L25" s="126"/>
    </row>
    <row r="26" spans="1:12" ht="12.75">
      <c r="A26" s="30" t="s">
        <v>49</v>
      </c>
      <c r="B26" s="31">
        <f>I41+I42+I43+I44+I45</f>
        <v>481000</v>
      </c>
      <c r="C26" s="31">
        <f>J41+J42+J43+J44+J45</f>
        <v>308621.77</v>
      </c>
      <c r="D26" s="31">
        <f>K41+K42+K43+K44+K45</f>
        <v>383100</v>
      </c>
      <c r="E26" s="31">
        <f>L41+L42+L43+L44+L45</f>
        <v>182166.85</v>
      </c>
      <c r="F26" s="31"/>
      <c r="G26" s="33">
        <f t="shared" si="0"/>
        <v>0.47550730879665887</v>
      </c>
      <c r="H26" s="125" t="s">
        <v>252</v>
      </c>
      <c r="I26" s="126">
        <v>0</v>
      </c>
      <c r="J26" s="126">
        <v>11025.55</v>
      </c>
      <c r="K26" s="126">
        <v>0</v>
      </c>
      <c r="L26" s="126">
        <v>20831.93</v>
      </c>
    </row>
    <row r="27" spans="1:12" ht="12.75">
      <c r="A27" s="30" t="s">
        <v>46</v>
      </c>
      <c r="B27" s="31">
        <f>I46</f>
        <v>220000</v>
      </c>
      <c r="C27" s="31">
        <f>J46</f>
        <v>47079.75</v>
      </c>
      <c r="D27" s="31">
        <f>K46</f>
        <v>20000</v>
      </c>
      <c r="E27" s="31">
        <f>L46</f>
        <v>28598.4</v>
      </c>
      <c r="F27" s="31"/>
      <c r="G27" s="33">
        <f t="shared" si="0"/>
        <v>1.42992</v>
      </c>
      <c r="H27" s="23" t="s">
        <v>235</v>
      </c>
      <c r="I27" s="126">
        <v>0</v>
      </c>
      <c r="J27" s="126">
        <v>425046.6</v>
      </c>
      <c r="K27" s="126">
        <v>0</v>
      </c>
      <c r="L27" s="126">
        <v>77037.94</v>
      </c>
    </row>
    <row r="28" spans="1:12" ht="12.75">
      <c r="A28" s="34" t="s">
        <v>35</v>
      </c>
      <c r="B28" s="35">
        <f>B29+B30+B31+B32+B33</f>
        <v>335000</v>
      </c>
      <c r="C28" s="35">
        <f>C29+C30+C31+C32+C33</f>
        <v>134286.09</v>
      </c>
      <c r="D28" s="35">
        <f>D29+D30+D31+D32+D33</f>
        <v>256000</v>
      </c>
      <c r="E28" s="35">
        <f>E29+E30+E31+E32+E33</f>
        <v>111526.32</v>
      </c>
      <c r="F28" s="35">
        <f>F29+F31+F32</f>
        <v>0</v>
      </c>
      <c r="G28" s="36">
        <f t="shared" si="0"/>
        <v>0.43564968750000005</v>
      </c>
      <c r="H28" s="23" t="s">
        <v>236</v>
      </c>
      <c r="I28" s="126">
        <v>0</v>
      </c>
      <c r="J28" s="126">
        <v>40279.07</v>
      </c>
      <c r="K28" s="126">
        <v>0</v>
      </c>
      <c r="L28" s="126">
        <v>32616.46</v>
      </c>
    </row>
    <row r="29" spans="1:12" ht="12.75">
      <c r="A29" s="30" t="s">
        <v>47</v>
      </c>
      <c r="B29" s="31">
        <f>I47</f>
        <v>15000</v>
      </c>
      <c r="C29" s="31">
        <f>J47</f>
        <v>8485.94</v>
      </c>
      <c r="D29" s="31">
        <f>K47</f>
        <v>10000</v>
      </c>
      <c r="E29" s="31">
        <f>L47</f>
        <v>2230.46</v>
      </c>
      <c r="F29" s="31"/>
      <c r="G29" s="33">
        <f t="shared" si="0"/>
        <v>0.223046</v>
      </c>
      <c r="H29" s="19" t="s">
        <v>92</v>
      </c>
      <c r="I29" s="126">
        <v>30000</v>
      </c>
      <c r="J29" s="126">
        <v>6588.75</v>
      </c>
      <c r="K29" s="126">
        <v>6500</v>
      </c>
      <c r="L29" s="126">
        <v>38141.17</v>
      </c>
    </row>
    <row r="30" spans="1:12" ht="12.75">
      <c r="A30" s="124" t="s">
        <v>244</v>
      </c>
      <c r="B30" s="31">
        <f aca="true" t="shared" si="3" ref="B30:D31">I48</f>
        <v>0</v>
      </c>
      <c r="C30" s="31">
        <f t="shared" si="3"/>
        <v>6000</v>
      </c>
      <c r="D30" s="31">
        <f t="shared" si="3"/>
        <v>6000</v>
      </c>
      <c r="E30" s="31">
        <f>L48</f>
        <v>0</v>
      </c>
      <c r="F30" s="31"/>
      <c r="G30" s="37">
        <v>0</v>
      </c>
      <c r="H30" s="19" t="s">
        <v>93</v>
      </c>
      <c r="I30" s="126">
        <v>15000</v>
      </c>
      <c r="J30" s="126">
        <v>9250.7</v>
      </c>
      <c r="K30" s="126">
        <v>15000</v>
      </c>
      <c r="L30" s="126">
        <v>865.26</v>
      </c>
    </row>
    <row r="31" spans="1:12" ht="12.75">
      <c r="A31" s="30" t="s">
        <v>82</v>
      </c>
      <c r="B31" s="31">
        <f t="shared" si="3"/>
        <v>150000</v>
      </c>
      <c r="C31" s="31">
        <f t="shared" si="3"/>
        <v>92793.42</v>
      </c>
      <c r="D31" s="31">
        <f t="shared" si="3"/>
        <v>150000</v>
      </c>
      <c r="E31" s="31">
        <f>L49</f>
        <v>70566.48</v>
      </c>
      <c r="F31" s="31"/>
      <c r="G31" s="33">
        <f>(E31+F31)/D31</f>
        <v>0.47044319999999995</v>
      </c>
      <c r="H31" s="19" t="s">
        <v>94</v>
      </c>
      <c r="I31" s="126">
        <v>42160</v>
      </c>
      <c r="J31" s="126">
        <v>116061.73</v>
      </c>
      <c r="K31" s="126">
        <v>43000</v>
      </c>
      <c r="L31" s="126">
        <v>0</v>
      </c>
    </row>
    <row r="32" spans="1:12" s="7" customFormat="1" ht="12.75">
      <c r="A32" s="38" t="s">
        <v>48</v>
      </c>
      <c r="B32" s="39">
        <f>I50</f>
        <v>160000</v>
      </c>
      <c r="C32" s="39">
        <f>J51+J52+J53+J54</f>
        <v>27006.730000000003</v>
      </c>
      <c r="D32" s="39">
        <f>K50+K51+K52+K53+K54</f>
        <v>80000</v>
      </c>
      <c r="E32" s="39">
        <f>L50+L51+L52+L53+L54</f>
        <v>33629.38</v>
      </c>
      <c r="F32" s="39"/>
      <c r="G32" s="33">
        <f>(E32+F32)/D32</f>
        <v>0.42036724999999997</v>
      </c>
      <c r="H32" s="19" t="s">
        <v>127</v>
      </c>
      <c r="I32" s="126">
        <v>64216288.3</v>
      </c>
      <c r="J32" s="126">
        <v>64216287.18</v>
      </c>
      <c r="K32" s="126">
        <v>66221193</v>
      </c>
      <c r="L32" s="126">
        <v>50731126.28</v>
      </c>
    </row>
    <row r="33" spans="1:12" s="1" customFormat="1" ht="14.25" customHeight="1" thickBot="1">
      <c r="A33" s="38" t="s">
        <v>83</v>
      </c>
      <c r="B33" s="39">
        <f>I55</f>
        <v>10000</v>
      </c>
      <c r="C33" s="39">
        <f>J55</f>
        <v>0</v>
      </c>
      <c r="D33" s="39">
        <f>+K55</f>
        <v>10000</v>
      </c>
      <c r="E33" s="39">
        <f>+L55</f>
        <v>5100</v>
      </c>
      <c r="F33" s="39"/>
      <c r="G33" s="51">
        <f>(E33+F33)/D33</f>
        <v>0.51</v>
      </c>
      <c r="H33" s="19" t="s">
        <v>128</v>
      </c>
      <c r="I33" s="126">
        <v>729265</v>
      </c>
      <c r="J33" s="126">
        <v>666428.32</v>
      </c>
      <c r="K33" s="126">
        <v>436252</v>
      </c>
      <c r="L33" s="126">
        <v>481112.66</v>
      </c>
    </row>
    <row r="34" spans="1:12" s="1" customFormat="1" ht="13.5" thickBot="1">
      <c r="A34" s="44" t="s">
        <v>77</v>
      </c>
      <c r="B34" s="45">
        <f>B5+B19+B28</f>
        <v>86224425.69999999</v>
      </c>
      <c r="C34" s="45">
        <f>C5+C19+C28</f>
        <v>83350504.38000001</v>
      </c>
      <c r="D34" s="45">
        <f>D5+D19+D28</f>
        <v>86507757</v>
      </c>
      <c r="E34" s="45">
        <f>E5+E19+E28</f>
        <v>59924218.29</v>
      </c>
      <c r="F34" s="45">
        <f>F5+F19+F28</f>
        <v>0</v>
      </c>
      <c r="G34" s="48">
        <f aca="true" t="shared" si="4" ref="G34:G50">(E34+F34)/D34</f>
        <v>0.6927034102849297</v>
      </c>
      <c r="H34" s="19" t="s">
        <v>95</v>
      </c>
      <c r="I34" s="126">
        <v>122084</v>
      </c>
      <c r="J34" s="126">
        <v>0</v>
      </c>
      <c r="K34" s="126">
        <v>40000</v>
      </c>
      <c r="L34" s="126">
        <v>42113.12</v>
      </c>
    </row>
    <row r="35" spans="1:12" ht="12.75">
      <c r="A35" s="40" t="s">
        <v>76</v>
      </c>
      <c r="B35" s="41">
        <f>I57+I56</f>
        <v>1223.65</v>
      </c>
      <c r="C35" s="41">
        <f>J57+J56</f>
        <v>3645.09</v>
      </c>
      <c r="D35" s="41">
        <f>K57+K56</f>
        <v>3347.11</v>
      </c>
      <c r="E35" s="41">
        <f>L57+L56</f>
        <v>3347.11</v>
      </c>
      <c r="F35" s="41">
        <v>0</v>
      </c>
      <c r="G35" s="42">
        <f t="shared" si="4"/>
        <v>1</v>
      </c>
      <c r="H35" s="19" t="s">
        <v>96</v>
      </c>
      <c r="I35" s="126">
        <v>828290</v>
      </c>
      <c r="J35" s="126">
        <v>130473.06</v>
      </c>
      <c r="K35" s="126">
        <v>100712</v>
      </c>
      <c r="L35" s="126">
        <v>32559.2</v>
      </c>
    </row>
    <row r="36" spans="1:12" ht="12.75">
      <c r="A36" s="34" t="s">
        <v>36</v>
      </c>
      <c r="B36" s="35">
        <f>B37+B41+B42+B43</f>
        <v>12960152</v>
      </c>
      <c r="C36" s="35">
        <f>C37+C41+C42+C43</f>
        <v>9689006.27</v>
      </c>
      <c r="D36" s="35">
        <f>D37+D41+D42+D43</f>
        <v>13640980</v>
      </c>
      <c r="E36" s="35">
        <f>E37+E41+E42+E43</f>
        <v>7062906.3</v>
      </c>
      <c r="F36" s="35">
        <f>F37+F41+F42+F43</f>
        <v>0</v>
      </c>
      <c r="G36" s="36">
        <f t="shared" si="4"/>
        <v>0.5177711791968026</v>
      </c>
      <c r="H36" s="19" t="s">
        <v>97</v>
      </c>
      <c r="I36" s="126">
        <v>70000</v>
      </c>
      <c r="J36" s="126">
        <v>-2076.86</v>
      </c>
      <c r="K36" s="126">
        <v>40000</v>
      </c>
      <c r="L36" s="126">
        <v>-3875.61</v>
      </c>
    </row>
    <row r="37" spans="1:12" ht="12.75">
      <c r="A37" s="30" t="s">
        <v>50</v>
      </c>
      <c r="B37" s="43">
        <f>B38+B39+B40</f>
        <v>7099028</v>
      </c>
      <c r="C37" s="43">
        <f>C38+C39+C40</f>
        <v>5550949.69</v>
      </c>
      <c r="D37" s="43">
        <f>D38+D39+D40</f>
        <v>8353807</v>
      </c>
      <c r="E37" s="43">
        <f>E38+E39+E40</f>
        <v>3048784.07</v>
      </c>
      <c r="F37" s="43"/>
      <c r="G37" s="33">
        <f t="shared" si="4"/>
        <v>0.36495744634751554</v>
      </c>
      <c r="H37" s="19" t="s">
        <v>98</v>
      </c>
      <c r="I37" s="126">
        <v>0</v>
      </c>
      <c r="J37" s="126">
        <v>20545.65</v>
      </c>
      <c r="K37" s="126">
        <v>70000</v>
      </c>
      <c r="L37" s="126">
        <v>-16708.81</v>
      </c>
    </row>
    <row r="38" spans="1:12" ht="12.75">
      <c r="A38" s="30" t="s">
        <v>51</v>
      </c>
      <c r="B38" s="43">
        <f aca="true" t="shared" si="5" ref="B38:E39">I61</f>
        <v>3500000</v>
      </c>
      <c r="C38" s="43">
        <f t="shared" si="5"/>
        <v>1864974.03</v>
      </c>
      <c r="D38" s="43">
        <f t="shared" si="5"/>
        <v>4500000</v>
      </c>
      <c r="E38" s="43">
        <f t="shared" si="5"/>
        <v>1983918.83</v>
      </c>
      <c r="F38" s="43"/>
      <c r="G38" s="33">
        <f t="shared" si="4"/>
        <v>0.44087085111111113</v>
      </c>
      <c r="H38" s="125" t="s">
        <v>255</v>
      </c>
      <c r="I38" s="126">
        <v>0</v>
      </c>
      <c r="J38" s="126">
        <v>11000</v>
      </c>
      <c r="K38" s="126">
        <v>0</v>
      </c>
      <c r="L38" s="126">
        <v>11327.78</v>
      </c>
    </row>
    <row r="39" spans="1:12" ht="12.75">
      <c r="A39" s="30" t="s">
        <v>52</v>
      </c>
      <c r="B39" s="43">
        <f t="shared" si="5"/>
        <v>3504028</v>
      </c>
      <c r="C39" s="43">
        <f t="shared" si="5"/>
        <v>3606736.92</v>
      </c>
      <c r="D39" s="43">
        <f t="shared" si="5"/>
        <v>3773807</v>
      </c>
      <c r="E39" s="43">
        <f t="shared" si="5"/>
        <v>989700.71</v>
      </c>
      <c r="F39" s="43"/>
      <c r="G39" s="33">
        <f t="shared" si="4"/>
        <v>0.26225525311707776</v>
      </c>
      <c r="H39" s="19" t="s">
        <v>99</v>
      </c>
      <c r="I39" s="126">
        <v>2500</v>
      </c>
      <c r="J39" s="126">
        <v>833.24</v>
      </c>
      <c r="K39" s="126">
        <v>2500</v>
      </c>
      <c r="L39" s="126">
        <v>0</v>
      </c>
    </row>
    <row r="40" spans="1:12" ht="12.75">
      <c r="A40" s="30" t="s">
        <v>257</v>
      </c>
      <c r="B40" s="43">
        <f>I59+I63+I58+I60</f>
        <v>95000</v>
      </c>
      <c r="C40" s="43">
        <f>J59+J63+J58+J60</f>
        <v>79238.73999999999</v>
      </c>
      <c r="D40" s="43">
        <f>K58+K59+K63+K60</f>
        <v>80000</v>
      </c>
      <c r="E40" s="43">
        <f>L58+L59+L63+L60</f>
        <v>75164.53</v>
      </c>
      <c r="F40" s="43"/>
      <c r="G40" s="33">
        <f t="shared" si="4"/>
        <v>0.939556625</v>
      </c>
      <c r="H40" s="19" t="s">
        <v>100</v>
      </c>
      <c r="I40" s="126">
        <v>920000</v>
      </c>
      <c r="J40" s="126">
        <v>1765721.64</v>
      </c>
      <c r="K40" s="126">
        <v>905000</v>
      </c>
      <c r="L40" s="126">
        <v>115706</v>
      </c>
    </row>
    <row r="41" spans="1:12" ht="14.25" customHeight="1">
      <c r="A41" s="30" t="s">
        <v>53</v>
      </c>
      <c r="B41" s="31">
        <f>I64+I66+I65+I67</f>
        <v>3168687</v>
      </c>
      <c r="C41" s="31">
        <f>J64+J66+J65+J67</f>
        <v>1571711.34</v>
      </c>
      <c r="D41" s="31">
        <f>K64+K66+K65+K67</f>
        <v>3200000</v>
      </c>
      <c r="E41" s="31">
        <f>L64+L66+L65+L67</f>
        <v>3290031.73</v>
      </c>
      <c r="F41" s="31"/>
      <c r="G41" s="33">
        <f t="shared" si="4"/>
        <v>1.028134915625</v>
      </c>
      <c r="H41" s="19" t="s">
        <v>101</v>
      </c>
      <c r="I41" s="126">
        <v>10000</v>
      </c>
      <c r="J41" s="126">
        <v>0</v>
      </c>
      <c r="K41" s="126">
        <v>5000</v>
      </c>
      <c r="L41" s="126">
        <v>0</v>
      </c>
    </row>
    <row r="42" spans="1:12" ht="12.75">
      <c r="A42" s="30" t="s">
        <v>49</v>
      </c>
      <c r="B42" s="31">
        <f>I68+I69+I70+I71+I72+I73+I74</f>
        <v>1135000</v>
      </c>
      <c r="C42" s="31">
        <f>J68+J69+J70+J71+J72+J73+J74</f>
        <v>646429.4299999999</v>
      </c>
      <c r="D42" s="31">
        <f>K68+K69+K70+K71+K72+K73+K74</f>
        <v>846000</v>
      </c>
      <c r="E42" s="31">
        <f>L68+L69+L70+L71+L72+L73+L74</f>
        <v>185146.57</v>
      </c>
      <c r="F42" s="31"/>
      <c r="G42" s="33">
        <f t="shared" si="4"/>
        <v>0.21884937352245865</v>
      </c>
      <c r="H42" s="19" t="s">
        <v>129</v>
      </c>
      <c r="I42" s="126">
        <v>25000</v>
      </c>
      <c r="J42" s="126">
        <v>39990</v>
      </c>
      <c r="K42" s="126">
        <v>23000</v>
      </c>
      <c r="L42" s="126">
        <v>17000</v>
      </c>
    </row>
    <row r="43" spans="1:12" s="1" customFormat="1" ht="14.25" customHeight="1" thickBot="1">
      <c r="A43" s="38" t="s">
        <v>54</v>
      </c>
      <c r="B43" s="39">
        <f>I75+I77+I76+I78</f>
        <v>1557437</v>
      </c>
      <c r="C43" s="39">
        <f>J75+J77+J76+J78</f>
        <v>1919915.81</v>
      </c>
      <c r="D43" s="39">
        <f>K75+K76+K77+K78</f>
        <v>1241173</v>
      </c>
      <c r="E43" s="39">
        <f>+L75+L76+L77+L78</f>
        <v>538943.93</v>
      </c>
      <c r="F43" s="39"/>
      <c r="G43" s="51">
        <f t="shared" si="4"/>
        <v>0.4342214421357861</v>
      </c>
      <c r="H43" s="19" t="s">
        <v>253</v>
      </c>
      <c r="I43" s="126">
        <v>212000</v>
      </c>
      <c r="J43" s="126">
        <v>169716.67</v>
      </c>
      <c r="K43" s="126">
        <v>165400</v>
      </c>
      <c r="L43" s="126">
        <v>122800</v>
      </c>
    </row>
    <row r="44" spans="1:12" s="1" customFormat="1" ht="13.5" thickBot="1">
      <c r="A44" s="44" t="s">
        <v>78</v>
      </c>
      <c r="B44" s="45">
        <f>B35+B36</f>
        <v>12961375.65</v>
      </c>
      <c r="C44" s="45">
        <f>C35+C36</f>
        <v>9692651.36</v>
      </c>
      <c r="D44" s="45">
        <f>D35+D36</f>
        <v>13644327.11</v>
      </c>
      <c r="E44" s="45">
        <f>E35+E36</f>
        <v>7066253.41</v>
      </c>
      <c r="F44" s="45">
        <f>F35+F36</f>
        <v>0</v>
      </c>
      <c r="G44" s="48">
        <f t="shared" si="4"/>
        <v>0.5178894754598126</v>
      </c>
      <c r="H44" s="19" t="s">
        <v>102</v>
      </c>
      <c r="I44" s="126">
        <v>27500</v>
      </c>
      <c r="J44" s="126">
        <v>500</v>
      </c>
      <c r="K44" s="126">
        <v>27700</v>
      </c>
      <c r="L44" s="126">
        <v>11500</v>
      </c>
    </row>
    <row r="45" spans="1:12" ht="12.75">
      <c r="A45" s="40" t="s">
        <v>19</v>
      </c>
      <c r="B45" s="46">
        <f>SUM(B46:B47)</f>
        <v>12754018.68</v>
      </c>
      <c r="C45" s="46">
        <f>SUM(C46:C47)</f>
        <v>84043.95</v>
      </c>
      <c r="D45" s="46">
        <f>SUM(D46:D47)</f>
        <v>14782477.54</v>
      </c>
      <c r="E45" s="46">
        <f>SUM(E46:E47)</f>
        <v>0</v>
      </c>
      <c r="F45" s="46">
        <f>SUM(F46:F47)</f>
        <v>14682477.54</v>
      </c>
      <c r="G45" s="47">
        <f t="shared" si="4"/>
        <v>0.9932352340986543</v>
      </c>
      <c r="H45" s="19" t="s">
        <v>103</v>
      </c>
      <c r="I45" s="126">
        <v>206500</v>
      </c>
      <c r="J45" s="126">
        <v>98415.1</v>
      </c>
      <c r="K45" s="126">
        <v>162000</v>
      </c>
      <c r="L45" s="126">
        <v>30866.85</v>
      </c>
    </row>
    <row r="46" spans="1:12" ht="12.75">
      <c r="A46" s="30" t="s">
        <v>55</v>
      </c>
      <c r="B46" s="31">
        <f>I79+I81+I80</f>
        <v>205000</v>
      </c>
      <c r="C46" s="31">
        <f>J79+J81+J80</f>
        <v>84043.95</v>
      </c>
      <c r="D46" s="31">
        <f>K79+K81+K80</f>
        <v>100000</v>
      </c>
      <c r="E46" s="31">
        <f>L79+L81+L80</f>
        <v>0</v>
      </c>
      <c r="F46" s="31"/>
      <c r="G46" s="33">
        <f t="shared" si="4"/>
        <v>0</v>
      </c>
      <c r="H46" s="19" t="s">
        <v>130</v>
      </c>
      <c r="I46" s="126">
        <v>220000</v>
      </c>
      <c r="J46" s="126">
        <v>47079.75</v>
      </c>
      <c r="K46" s="126">
        <v>20000</v>
      </c>
      <c r="L46" s="126">
        <v>28598.4</v>
      </c>
    </row>
    <row r="47" spans="1:12" s="1" customFormat="1" ht="12.75">
      <c r="A47" s="30" t="s">
        <v>84</v>
      </c>
      <c r="B47" s="31">
        <f>I82+I83</f>
        <v>12549018.68</v>
      </c>
      <c r="C47" s="31">
        <f>J82+J83</f>
        <v>0</v>
      </c>
      <c r="D47" s="31">
        <f>K82+K83</f>
        <v>14682477.54</v>
      </c>
      <c r="E47" s="31">
        <f>L82+L83</f>
        <v>0</v>
      </c>
      <c r="F47" s="31">
        <f>+AJUSTES!C4</f>
        <v>14682477.54</v>
      </c>
      <c r="G47" s="33">
        <f t="shared" si="4"/>
        <v>1</v>
      </c>
      <c r="H47" s="19" t="s">
        <v>104</v>
      </c>
      <c r="I47" s="126">
        <v>15000</v>
      </c>
      <c r="J47" s="126">
        <v>8485.94</v>
      </c>
      <c r="K47" s="126">
        <v>10000</v>
      </c>
      <c r="L47" s="126">
        <v>2230.46</v>
      </c>
    </row>
    <row r="48" spans="1:12" ht="12.75">
      <c r="A48" s="34" t="s">
        <v>20</v>
      </c>
      <c r="B48" s="35">
        <f>SUM(B49)</f>
        <v>1183663</v>
      </c>
      <c r="C48" s="35">
        <f>SUM(C49)</f>
        <v>1002243.28</v>
      </c>
      <c r="D48" s="35">
        <f>SUM(D49)</f>
        <v>0</v>
      </c>
      <c r="E48" s="35">
        <f>SUM(E49)</f>
        <v>-174410.86</v>
      </c>
      <c r="F48" s="35">
        <f>SUM(F49)</f>
        <v>0</v>
      </c>
      <c r="G48" s="36">
        <v>0</v>
      </c>
      <c r="H48" s="125" t="s">
        <v>105</v>
      </c>
      <c r="I48" s="126">
        <v>0</v>
      </c>
      <c r="J48" s="126">
        <v>6000</v>
      </c>
      <c r="K48" s="126">
        <v>6000</v>
      </c>
      <c r="L48" s="126">
        <v>0</v>
      </c>
    </row>
    <row r="49" spans="1:12" s="1" customFormat="1" ht="14.25" customHeight="1" thickBot="1">
      <c r="A49" s="38" t="s">
        <v>56</v>
      </c>
      <c r="B49" s="39">
        <f>I84+I85+I86</f>
        <v>1183663</v>
      </c>
      <c r="C49" s="39">
        <f>J84+J85+J86</f>
        <v>1002243.28</v>
      </c>
      <c r="D49" s="39">
        <f>K84+K85+K86</f>
        <v>0</v>
      </c>
      <c r="E49" s="39">
        <f>L84+L85+L86</f>
        <v>-174410.86</v>
      </c>
      <c r="F49" s="39"/>
      <c r="G49" s="33">
        <v>0</v>
      </c>
      <c r="H49" s="19" t="s">
        <v>131</v>
      </c>
      <c r="I49" s="126">
        <v>150000</v>
      </c>
      <c r="J49" s="126">
        <v>92793.42</v>
      </c>
      <c r="K49" s="126">
        <v>150000</v>
      </c>
      <c r="L49" s="126">
        <v>70566.48</v>
      </c>
    </row>
    <row r="50" spans="1:12" ht="13.5" thickBot="1">
      <c r="A50" s="44" t="s">
        <v>79</v>
      </c>
      <c r="B50" s="45">
        <f>B45+B48</f>
        <v>13937681.68</v>
      </c>
      <c r="C50" s="45">
        <f>C45+C48</f>
        <v>1086287.23</v>
      </c>
      <c r="D50" s="45">
        <f>D45+D48</f>
        <v>14782477.54</v>
      </c>
      <c r="E50" s="45">
        <f>E45+E48</f>
        <v>-174410.86</v>
      </c>
      <c r="F50" s="45">
        <f>F45+F48</f>
        <v>14682477.54</v>
      </c>
      <c r="G50" s="48">
        <f t="shared" si="4"/>
        <v>0.9814367477131307</v>
      </c>
      <c r="H50" s="19" t="s">
        <v>106</v>
      </c>
      <c r="I50" s="126">
        <v>160000</v>
      </c>
      <c r="J50" s="126">
        <v>0</v>
      </c>
      <c r="K50" s="126">
        <v>80000</v>
      </c>
      <c r="L50" s="126">
        <v>0</v>
      </c>
    </row>
    <row r="51" spans="1:12" ht="13.5" thickBot="1">
      <c r="A51" s="49" t="s">
        <v>74</v>
      </c>
      <c r="B51" s="50">
        <f>B34+B44+B50</f>
        <v>113123483.03</v>
      </c>
      <c r="C51" s="50">
        <f>C34+C44+C50</f>
        <v>94129442.97000001</v>
      </c>
      <c r="D51" s="50">
        <f>D34+D44+D50</f>
        <v>114934561.65</v>
      </c>
      <c r="E51" s="50">
        <f>E34+E44+E50</f>
        <v>66816060.84</v>
      </c>
      <c r="F51" s="50">
        <f>F34+F44+F50</f>
        <v>14682477.54</v>
      </c>
      <c r="G51" s="115">
        <f>(E51+F51)/D51</f>
        <v>0.70908643327131</v>
      </c>
      <c r="H51" s="19" t="s">
        <v>132</v>
      </c>
      <c r="I51" s="126">
        <v>0</v>
      </c>
      <c r="J51" s="126">
        <v>3131.1</v>
      </c>
      <c r="K51" s="126">
        <v>0</v>
      </c>
      <c r="L51" s="126">
        <v>1652.9</v>
      </c>
    </row>
    <row r="52" spans="4:12" ht="12.75">
      <c r="D52" s="6"/>
      <c r="H52" s="19" t="s">
        <v>133</v>
      </c>
      <c r="I52" s="126">
        <v>0</v>
      </c>
      <c r="J52" s="126">
        <v>2754.8</v>
      </c>
      <c r="K52" s="126">
        <v>0</v>
      </c>
      <c r="L52" s="126">
        <v>1426.45</v>
      </c>
    </row>
    <row r="53" spans="8:12" ht="12.75">
      <c r="H53" s="19" t="s">
        <v>134</v>
      </c>
      <c r="I53" s="126">
        <v>0</v>
      </c>
      <c r="J53" s="126">
        <v>600</v>
      </c>
      <c r="K53" s="126">
        <v>0</v>
      </c>
      <c r="L53" s="126">
        <v>1000</v>
      </c>
    </row>
    <row r="54" spans="8:12" ht="12.75">
      <c r="H54" s="19" t="s">
        <v>135</v>
      </c>
      <c r="I54" s="126">
        <v>0</v>
      </c>
      <c r="J54" s="126">
        <v>20520.83</v>
      </c>
      <c r="K54" s="126">
        <v>0</v>
      </c>
      <c r="L54" s="126">
        <v>29550.03</v>
      </c>
    </row>
    <row r="55" spans="8:12" ht="12.75">
      <c r="H55" s="19" t="s">
        <v>107</v>
      </c>
      <c r="I55" s="126">
        <v>10000</v>
      </c>
      <c r="J55" s="126">
        <v>0</v>
      </c>
      <c r="K55" s="126">
        <v>10000</v>
      </c>
      <c r="L55" s="126">
        <v>5100</v>
      </c>
    </row>
    <row r="56" spans="8:12" ht="12.75">
      <c r="H56" s="125" t="s">
        <v>262</v>
      </c>
      <c r="I56" s="126"/>
      <c r="J56" s="126"/>
      <c r="K56" s="126">
        <v>3347.11</v>
      </c>
      <c r="L56" s="126">
        <v>3347.11</v>
      </c>
    </row>
    <row r="57" spans="8:12" ht="12.75">
      <c r="H57" s="19" t="s">
        <v>108</v>
      </c>
      <c r="I57" s="126">
        <v>1223.65</v>
      </c>
      <c r="J57" s="126">
        <v>3645.09</v>
      </c>
      <c r="K57" s="126"/>
      <c r="L57" s="126"/>
    </row>
    <row r="58" spans="8:12" ht="12.75">
      <c r="H58" s="23" t="s">
        <v>237</v>
      </c>
      <c r="I58" s="126">
        <v>35000</v>
      </c>
      <c r="J58" s="126">
        <v>0</v>
      </c>
      <c r="K58" s="126">
        <v>0</v>
      </c>
      <c r="L58" s="126">
        <v>5930.98</v>
      </c>
    </row>
    <row r="59" spans="8:12" ht="12.75">
      <c r="H59" s="19" t="s">
        <v>136</v>
      </c>
      <c r="I59" s="126">
        <v>60000</v>
      </c>
      <c r="J59" s="126">
        <v>59238.74</v>
      </c>
      <c r="K59" s="126">
        <v>60000</v>
      </c>
      <c r="L59" s="126">
        <v>49233.55</v>
      </c>
    </row>
    <row r="60" spans="8:12" ht="12.75">
      <c r="H60" s="125" t="s">
        <v>256</v>
      </c>
      <c r="I60" s="126">
        <v>0</v>
      </c>
      <c r="J60" s="126">
        <v>20000</v>
      </c>
      <c r="K60" s="126">
        <v>20000</v>
      </c>
      <c r="L60" s="126">
        <v>20000</v>
      </c>
    </row>
    <row r="61" spans="8:12" ht="12.75">
      <c r="H61" s="19" t="s">
        <v>137</v>
      </c>
      <c r="I61" s="126">
        <v>3500000</v>
      </c>
      <c r="J61" s="126">
        <v>1864974.03</v>
      </c>
      <c r="K61" s="126">
        <v>4500000</v>
      </c>
      <c r="L61" s="126">
        <v>1983918.83</v>
      </c>
    </row>
    <row r="62" spans="8:12" ht="12.75">
      <c r="H62" s="19" t="s">
        <v>138</v>
      </c>
      <c r="I62" s="126">
        <v>3504028</v>
      </c>
      <c r="J62" s="126">
        <v>3606736.92</v>
      </c>
      <c r="K62" s="126">
        <v>3773807</v>
      </c>
      <c r="L62" s="126">
        <v>989700.71</v>
      </c>
    </row>
    <row r="63" spans="8:12" ht="12.75">
      <c r="H63" s="19" t="s">
        <v>139</v>
      </c>
      <c r="I63" s="126"/>
      <c r="J63" s="126"/>
      <c r="K63" s="126"/>
      <c r="L63" s="126"/>
    </row>
    <row r="64" spans="8:12" ht="12.75">
      <c r="H64" s="19" t="s">
        <v>140</v>
      </c>
      <c r="I64" s="126">
        <v>855544</v>
      </c>
      <c r="J64" s="126">
        <v>50399.28</v>
      </c>
      <c r="K64" s="126">
        <v>0</v>
      </c>
      <c r="L64" s="126">
        <v>-5894.2</v>
      </c>
    </row>
    <row r="65" spans="8:12" ht="12.75">
      <c r="H65" s="19" t="s">
        <v>156</v>
      </c>
      <c r="I65" s="126"/>
      <c r="J65" s="126"/>
      <c r="K65" s="126">
        <v>0</v>
      </c>
      <c r="L65" s="126">
        <v>415980.89</v>
      </c>
    </row>
    <row r="66" spans="8:12" ht="12.75">
      <c r="H66" s="19" t="s">
        <v>271</v>
      </c>
      <c r="I66" s="126">
        <v>2313143</v>
      </c>
      <c r="J66" s="126">
        <v>1484511.04</v>
      </c>
      <c r="K66" s="126">
        <v>3200000</v>
      </c>
      <c r="L66" s="126">
        <v>2847790.04</v>
      </c>
    </row>
    <row r="67" spans="8:12" ht="12.75">
      <c r="H67" s="19" t="s">
        <v>141</v>
      </c>
      <c r="I67" s="126">
        <v>0</v>
      </c>
      <c r="J67" s="126">
        <v>36801.02</v>
      </c>
      <c r="K67" s="126">
        <v>0</v>
      </c>
      <c r="L67" s="126">
        <v>32155</v>
      </c>
    </row>
    <row r="68" spans="8:12" ht="12.75">
      <c r="H68" s="19" t="s">
        <v>142</v>
      </c>
      <c r="I68" s="126">
        <v>200000</v>
      </c>
      <c r="J68" s="126">
        <v>-2404.87</v>
      </c>
      <c r="K68" s="126">
        <v>50000</v>
      </c>
      <c r="L68" s="126">
        <v>0</v>
      </c>
    </row>
    <row r="69" spans="8:12" ht="12.75">
      <c r="H69" s="19" t="s">
        <v>143</v>
      </c>
      <c r="I69" s="126">
        <v>140000</v>
      </c>
      <c r="J69" s="126">
        <v>95209.69</v>
      </c>
      <c r="K69" s="126">
        <v>100000</v>
      </c>
      <c r="L69" s="126">
        <v>39216.57</v>
      </c>
    </row>
    <row r="70" spans="8:12" ht="12.75">
      <c r="H70" s="19" t="s">
        <v>144</v>
      </c>
      <c r="I70" s="126">
        <v>15000</v>
      </c>
      <c r="J70" s="126">
        <v>20000</v>
      </c>
      <c r="K70" s="126">
        <v>20000</v>
      </c>
      <c r="L70" s="126">
        <v>0</v>
      </c>
    </row>
    <row r="71" spans="8:12" ht="12.75">
      <c r="H71" s="19" t="s">
        <v>145</v>
      </c>
      <c r="I71" s="126">
        <v>30000</v>
      </c>
      <c r="J71" s="126">
        <v>0</v>
      </c>
      <c r="K71" s="126">
        <v>5000</v>
      </c>
      <c r="L71" s="126">
        <v>0</v>
      </c>
    </row>
    <row r="72" spans="8:12" ht="12.75">
      <c r="H72" s="19" t="s">
        <v>146</v>
      </c>
      <c r="I72" s="126">
        <v>150000</v>
      </c>
      <c r="J72" s="126">
        <v>118660.91</v>
      </c>
      <c r="K72" s="126">
        <v>150000</v>
      </c>
      <c r="L72" s="126">
        <v>84975</v>
      </c>
    </row>
    <row r="73" spans="8:12" ht="12.75">
      <c r="H73" s="23" t="s">
        <v>238</v>
      </c>
      <c r="I73" s="126">
        <v>0</v>
      </c>
      <c r="J73" s="126">
        <v>233200</v>
      </c>
      <c r="K73" s="126">
        <v>21000</v>
      </c>
      <c r="L73" s="126">
        <v>0</v>
      </c>
    </row>
    <row r="74" spans="8:12" ht="12.75">
      <c r="H74" s="19" t="s">
        <v>147</v>
      </c>
      <c r="I74" s="126">
        <v>600000</v>
      </c>
      <c r="J74" s="126">
        <v>181763.7</v>
      </c>
      <c r="K74" s="126">
        <v>500000</v>
      </c>
      <c r="L74" s="126">
        <v>60955</v>
      </c>
    </row>
    <row r="75" spans="8:12" ht="12.75">
      <c r="H75" s="19" t="s">
        <v>148</v>
      </c>
      <c r="I75" s="126">
        <v>436911</v>
      </c>
      <c r="J75" s="126">
        <v>0</v>
      </c>
      <c r="K75" s="126">
        <v>436911</v>
      </c>
      <c r="L75" s="126">
        <v>0</v>
      </c>
    </row>
    <row r="76" spans="8:12" ht="12.75">
      <c r="H76" s="19" t="s">
        <v>157</v>
      </c>
      <c r="I76" s="126">
        <v>414131</v>
      </c>
      <c r="J76" s="126">
        <v>414131</v>
      </c>
      <c r="K76" s="126">
        <v>65262</v>
      </c>
      <c r="L76" s="126">
        <v>0</v>
      </c>
    </row>
    <row r="77" spans="8:12" ht="12.75">
      <c r="H77" s="125" t="s">
        <v>254</v>
      </c>
      <c r="I77" s="126">
        <v>0</v>
      </c>
      <c r="J77" s="126">
        <v>816009.75</v>
      </c>
      <c r="K77" s="126"/>
      <c r="L77" s="126"/>
    </row>
    <row r="78" spans="8:12" ht="12.75">
      <c r="H78" s="19" t="s">
        <v>149</v>
      </c>
      <c r="I78" s="126">
        <v>706395</v>
      </c>
      <c r="J78" s="126">
        <v>689775.06</v>
      </c>
      <c r="K78" s="126">
        <v>739000</v>
      </c>
      <c r="L78" s="126">
        <v>538943.93</v>
      </c>
    </row>
    <row r="79" spans="8:12" ht="12.75">
      <c r="H79" s="19" t="s">
        <v>150</v>
      </c>
      <c r="I79" s="126">
        <v>45000</v>
      </c>
      <c r="J79" s="126">
        <v>84043.95</v>
      </c>
      <c r="K79" s="126">
        <v>15000</v>
      </c>
      <c r="L79" s="126">
        <v>0</v>
      </c>
    </row>
    <row r="80" spans="8:12" ht="12.75">
      <c r="H80" s="19" t="s">
        <v>151</v>
      </c>
      <c r="I80" s="126">
        <v>150000</v>
      </c>
      <c r="J80" s="126">
        <v>0</v>
      </c>
      <c r="K80" s="126">
        <v>75000</v>
      </c>
      <c r="L80" s="126">
        <v>0</v>
      </c>
    </row>
    <row r="81" spans="8:12" ht="12.75">
      <c r="H81" s="19" t="s">
        <v>152</v>
      </c>
      <c r="I81" s="126">
        <v>10000</v>
      </c>
      <c r="J81" s="126">
        <v>0</v>
      </c>
      <c r="K81" s="126">
        <v>10000</v>
      </c>
      <c r="L81" s="126">
        <v>0</v>
      </c>
    </row>
    <row r="82" spans="8:12" ht="12.75">
      <c r="H82" s="19" t="s">
        <v>153</v>
      </c>
      <c r="I82" s="126">
        <v>7708822.18</v>
      </c>
      <c r="J82" s="126">
        <v>0</v>
      </c>
      <c r="K82" s="126">
        <v>7470981.48</v>
      </c>
      <c r="L82" s="126">
        <v>0</v>
      </c>
    </row>
    <row r="83" spans="8:12" ht="12.75">
      <c r="H83" s="19" t="s">
        <v>154</v>
      </c>
      <c r="I83" s="126">
        <v>4840196.5</v>
      </c>
      <c r="J83" s="126">
        <v>0</v>
      </c>
      <c r="K83" s="126">
        <v>7211496.06</v>
      </c>
      <c r="L83" s="126">
        <v>0</v>
      </c>
    </row>
    <row r="84" spans="8:12" ht="12.75">
      <c r="H84" s="19" t="s">
        <v>155</v>
      </c>
      <c r="I84" s="126">
        <v>0</v>
      </c>
      <c r="J84" s="126">
        <v>-7008.6</v>
      </c>
      <c r="K84" s="126"/>
      <c r="L84" s="126"/>
    </row>
    <row r="85" spans="8:12" ht="12.75">
      <c r="H85" s="19" t="s">
        <v>158</v>
      </c>
      <c r="I85" s="126">
        <v>591832</v>
      </c>
      <c r="J85" s="126">
        <v>417420.51</v>
      </c>
      <c r="K85" s="126"/>
      <c r="L85" s="126"/>
    </row>
    <row r="86" spans="8:12" ht="12.75">
      <c r="H86" s="19" t="s">
        <v>159</v>
      </c>
      <c r="I86" s="126">
        <v>591831</v>
      </c>
      <c r="J86" s="126">
        <v>591831.37</v>
      </c>
      <c r="K86" s="126">
        <v>0</v>
      </c>
      <c r="L86" s="126">
        <v>-174410.86</v>
      </c>
    </row>
    <row r="87" spans="8:12" ht="12.75">
      <c r="H87" s="22" t="s">
        <v>109</v>
      </c>
      <c r="I87" s="127">
        <v>113123483.03</v>
      </c>
      <c r="J87" s="127">
        <v>94129442.97</v>
      </c>
      <c r="K87" s="127">
        <f>SUM(K5:K86)</f>
        <v>114934561.65</v>
      </c>
      <c r="L87" s="127">
        <f>SUM(L5:L86)</f>
        <v>66816060.83999999</v>
      </c>
    </row>
  </sheetData>
  <sheetProtection/>
  <mergeCells count="1">
    <mergeCell ref="A2:G2"/>
  </mergeCells>
  <printOptions horizontalCentered="1"/>
  <pageMargins left="0.2362204724409449" right="0.2362204724409449" top="0.9448818897637796" bottom="0.9448818897637796" header="0.31496062992125984" footer="0.31496062992125984"/>
  <pageSetup fitToHeight="0" fitToWidth="1" horizontalDpi="600" verticalDpi="600" orientation="landscape" paperSize="9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8"/>
  <sheetViews>
    <sheetView zoomScalePageLayoutView="0" workbookViewId="0" topLeftCell="A1">
      <selection activeCell="A2" sqref="A2:K2"/>
    </sheetView>
  </sheetViews>
  <sheetFormatPr defaultColWidth="11.421875" defaultRowHeight="12.75"/>
  <cols>
    <col min="1" max="1" width="31.28125" style="0" bestFit="1" customWidth="1"/>
    <col min="2" max="2" width="14.57421875" style="0" customWidth="1"/>
    <col min="3" max="3" width="15.28125" style="0" customWidth="1"/>
    <col min="4" max="4" width="14.57421875" style="0" customWidth="1"/>
    <col min="5" max="5" width="18.28125" style="0" customWidth="1"/>
    <col min="6" max="6" width="14.57421875" style="0" customWidth="1"/>
    <col min="7" max="7" width="16.7109375" style="0" customWidth="1"/>
    <col min="8" max="8" width="13.28125" style="0" customWidth="1"/>
    <col min="9" max="11" width="8.00390625" style="0" bestFit="1" customWidth="1"/>
    <col min="12" max="12" width="50.7109375" style="0" hidden="1" customWidth="1"/>
    <col min="13" max="13" width="14.00390625" style="0" hidden="1" customWidth="1"/>
    <col min="14" max="14" width="12.7109375" style="0" hidden="1" customWidth="1"/>
    <col min="15" max="15" width="11.421875" style="0" hidden="1" customWidth="1"/>
    <col min="16" max="16" width="14.28125" style="0" hidden="1" customWidth="1"/>
    <col min="17" max="17" width="11.421875" style="0" hidden="1" customWidth="1"/>
  </cols>
  <sheetData>
    <row r="1" ht="12.75" customHeight="1"/>
    <row r="2" spans="1:11" ht="15.75">
      <c r="A2" s="130" t="s">
        <v>275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ht="13.5" customHeight="1" thickBot="1"/>
    <row r="4" spans="1:17" s="9" customFormat="1" ht="22.5" customHeight="1">
      <c r="A4" s="136" t="s">
        <v>0</v>
      </c>
      <c r="B4" s="134" t="s">
        <v>263</v>
      </c>
      <c r="C4" s="134" t="s">
        <v>264</v>
      </c>
      <c r="D4" s="134" t="s">
        <v>265</v>
      </c>
      <c r="E4" s="134" t="s">
        <v>266</v>
      </c>
      <c r="F4" s="134" t="s">
        <v>267</v>
      </c>
      <c r="G4" s="134" t="s">
        <v>249</v>
      </c>
      <c r="H4" s="134" t="s">
        <v>247</v>
      </c>
      <c r="I4" s="131" t="s">
        <v>1</v>
      </c>
      <c r="J4" s="132"/>
      <c r="K4" s="133"/>
      <c r="M4" s="9">
        <v>2020</v>
      </c>
      <c r="N4" s="9">
        <v>2020</v>
      </c>
      <c r="O4" s="128">
        <v>44469</v>
      </c>
      <c r="P4" s="128">
        <v>44469</v>
      </c>
      <c r="Q4" s="128">
        <v>44469</v>
      </c>
    </row>
    <row r="5" spans="1:17" s="9" customFormat="1" ht="15" customHeight="1" thickBot="1">
      <c r="A5" s="137"/>
      <c r="B5" s="135"/>
      <c r="C5" s="135"/>
      <c r="D5" s="135"/>
      <c r="E5" s="135"/>
      <c r="F5" s="135"/>
      <c r="G5" s="135"/>
      <c r="H5" s="135"/>
      <c r="I5" s="8" t="s">
        <v>57</v>
      </c>
      <c r="J5" s="8" t="s">
        <v>58</v>
      </c>
      <c r="K5" s="54" t="s">
        <v>59</v>
      </c>
      <c r="L5" s="52" t="s">
        <v>160</v>
      </c>
      <c r="M5" s="16" t="s">
        <v>161</v>
      </c>
      <c r="N5" s="15" t="s">
        <v>162</v>
      </c>
      <c r="O5" s="11" t="s">
        <v>161</v>
      </c>
      <c r="P5" s="11" t="s">
        <v>162</v>
      </c>
      <c r="Q5" s="11" t="s">
        <v>163</v>
      </c>
    </row>
    <row r="6" spans="1:17" s="1" customFormat="1" ht="18.75" customHeight="1" thickTop="1">
      <c r="A6" s="59" t="s">
        <v>2</v>
      </c>
      <c r="B6" s="60">
        <f>SUM(B7:B14)</f>
        <v>64742548.3</v>
      </c>
      <c r="C6" s="60">
        <f>SUM(C7:C14)</f>
        <v>62818023.65</v>
      </c>
      <c r="D6" s="60">
        <f>SUM(D7:D14)</f>
        <v>65188296</v>
      </c>
      <c r="E6" s="60">
        <f>SUM(E7:E14)</f>
        <v>44689226.42</v>
      </c>
      <c r="F6" s="60">
        <f>SUM(F7:F14)</f>
        <v>44689226.42</v>
      </c>
      <c r="G6" s="60">
        <f>SUM(G8:G14)</f>
        <v>8781.76</v>
      </c>
      <c r="H6" s="60">
        <f>SUM(H7:H14)</f>
        <v>44698008.18000001</v>
      </c>
      <c r="I6" s="61">
        <f>E6/D6</f>
        <v>0.6855406439830856</v>
      </c>
      <c r="J6" s="61">
        <f>F6/D6</f>
        <v>0.6855406439830856</v>
      </c>
      <c r="K6" s="62">
        <f>H6/D6</f>
        <v>0.6856753577359962</v>
      </c>
      <c r="L6" s="18" t="s">
        <v>232</v>
      </c>
      <c r="M6" s="126">
        <v>19950</v>
      </c>
      <c r="N6" s="126">
        <v>21103.3</v>
      </c>
      <c r="O6" s="126">
        <v>20130</v>
      </c>
      <c r="P6" s="126">
        <v>18610.23</v>
      </c>
      <c r="Q6" s="126">
        <v>18610.23</v>
      </c>
    </row>
    <row r="7" spans="1:17" s="1" customFormat="1" ht="13.5" customHeight="1">
      <c r="A7" s="124" t="s">
        <v>245</v>
      </c>
      <c r="B7" s="31">
        <f>M6+M7</f>
        <v>67704.3</v>
      </c>
      <c r="C7" s="31">
        <f>N6+N7</f>
        <v>64493.380000000005</v>
      </c>
      <c r="D7" s="31">
        <f>O6+O7</f>
        <v>64112</v>
      </c>
      <c r="E7" s="31">
        <f>P6+P7</f>
        <v>60598.509999999995</v>
      </c>
      <c r="F7" s="31">
        <f>Q6+Q7</f>
        <v>60598.509999999995</v>
      </c>
      <c r="G7" s="63"/>
      <c r="H7" s="31">
        <f>SUM(F7:G7)</f>
        <v>60598.509999999995</v>
      </c>
      <c r="I7" s="64">
        <f>E7/D7</f>
        <v>0.9451976229099076</v>
      </c>
      <c r="J7" s="64">
        <f>F7/D7</f>
        <v>0.9451976229099076</v>
      </c>
      <c r="K7" s="33">
        <f>H7/D7</f>
        <v>0.9451976229099076</v>
      </c>
      <c r="L7" s="18" t="s">
        <v>231</v>
      </c>
      <c r="M7" s="126">
        <v>47754.3</v>
      </c>
      <c r="N7" s="126">
        <v>43390.08</v>
      </c>
      <c r="O7" s="126">
        <v>43982</v>
      </c>
      <c r="P7" s="126">
        <v>41988.28</v>
      </c>
      <c r="Q7" s="126">
        <v>41988.28</v>
      </c>
    </row>
    <row r="8" spans="1:17" ht="12.75">
      <c r="A8" s="30" t="s">
        <v>246</v>
      </c>
      <c r="B8" s="31">
        <f>M8+M9</f>
        <v>33684562</v>
      </c>
      <c r="C8" s="31">
        <f>N8+N9</f>
        <v>33115736.23</v>
      </c>
      <c r="D8" s="31">
        <f>O8+O9</f>
        <v>34131188</v>
      </c>
      <c r="E8" s="31">
        <f>P8+P9</f>
        <v>23387461.4</v>
      </c>
      <c r="F8" s="31">
        <f>Q8+Q9</f>
        <v>23387461.4</v>
      </c>
      <c r="G8" s="31"/>
      <c r="H8" s="31">
        <f>SUM(F8:G8)</f>
        <v>23387461.4</v>
      </c>
      <c r="I8" s="64">
        <f>E8/D8</f>
        <v>0.6852226005142276</v>
      </c>
      <c r="J8" s="64">
        <f>F8/D8</f>
        <v>0.6852226005142276</v>
      </c>
      <c r="K8" s="33">
        <f>H8/D8</f>
        <v>0.6852226005142276</v>
      </c>
      <c r="L8" s="53" t="s">
        <v>164</v>
      </c>
      <c r="M8" s="126">
        <v>13337167</v>
      </c>
      <c r="N8" s="126">
        <v>13290028.52</v>
      </c>
      <c r="O8" s="126">
        <v>13469200</v>
      </c>
      <c r="P8" s="126">
        <v>9361442.62</v>
      </c>
      <c r="Q8" s="126">
        <v>9361442.62</v>
      </c>
    </row>
    <row r="9" spans="1:17" ht="12.75">
      <c r="A9" s="30" t="s">
        <v>3</v>
      </c>
      <c r="B9" s="31">
        <f>M10+M11</f>
        <v>11111371</v>
      </c>
      <c r="C9" s="31">
        <f>N10+N11</f>
        <v>10176335.49</v>
      </c>
      <c r="D9" s="31">
        <f>O10+O11</f>
        <v>11152802</v>
      </c>
      <c r="E9" s="31">
        <f>P10+P11</f>
        <v>7639827.72</v>
      </c>
      <c r="F9" s="31">
        <f>Q10+Q11</f>
        <v>7639827.72</v>
      </c>
      <c r="G9" s="31"/>
      <c r="H9" s="31">
        <f aca="true" t="shared" si="0" ref="H9:H14">SUM(F9:G9)</f>
        <v>7639827.72</v>
      </c>
      <c r="I9" s="64">
        <f aca="true" t="shared" si="1" ref="I9:I42">E9/D9</f>
        <v>0.6850141982257014</v>
      </c>
      <c r="J9" s="64">
        <f aca="true" t="shared" si="2" ref="J9:J42">F9/D9</f>
        <v>0.6850141982257014</v>
      </c>
      <c r="K9" s="33">
        <f aca="true" t="shared" si="3" ref="K9:K42">H9/D9</f>
        <v>0.6850141982257014</v>
      </c>
      <c r="L9" s="53" t="s">
        <v>165</v>
      </c>
      <c r="M9" s="126">
        <v>20347395</v>
      </c>
      <c r="N9" s="126">
        <v>19825707.71</v>
      </c>
      <c r="O9" s="126">
        <v>20661988</v>
      </c>
      <c r="P9" s="126">
        <v>14026018.78</v>
      </c>
      <c r="Q9" s="126">
        <v>14026018.78</v>
      </c>
    </row>
    <row r="10" spans="1:17" ht="12.75">
      <c r="A10" s="30" t="s">
        <v>4</v>
      </c>
      <c r="B10" s="31">
        <f>M12+M13</f>
        <v>7707436</v>
      </c>
      <c r="C10" s="31">
        <f>N12+N13</f>
        <v>7595258.09</v>
      </c>
      <c r="D10" s="31">
        <f>O12+O13</f>
        <v>7781388</v>
      </c>
      <c r="E10" s="31">
        <f>P12+P13</f>
        <v>5624434.59</v>
      </c>
      <c r="F10" s="31">
        <f>Q12+Q13</f>
        <v>5624434.59</v>
      </c>
      <c r="G10" s="31"/>
      <c r="H10" s="31">
        <f t="shared" si="0"/>
        <v>5624434.59</v>
      </c>
      <c r="I10" s="64">
        <f t="shared" si="1"/>
        <v>0.7228060842101691</v>
      </c>
      <c r="J10" s="64">
        <f t="shared" si="2"/>
        <v>0.7228060842101691</v>
      </c>
      <c r="K10" s="33">
        <f t="shared" si="3"/>
        <v>0.7228060842101691</v>
      </c>
      <c r="L10" s="53" t="s">
        <v>166</v>
      </c>
      <c r="M10" s="126">
        <v>8867173</v>
      </c>
      <c r="N10" s="126">
        <v>8185217.77</v>
      </c>
      <c r="O10" s="126">
        <v>9004382</v>
      </c>
      <c r="P10" s="126">
        <v>6147455.64</v>
      </c>
      <c r="Q10" s="126">
        <v>6147455.64</v>
      </c>
    </row>
    <row r="11" spans="1:17" ht="12.75">
      <c r="A11" s="30" t="s">
        <v>5</v>
      </c>
      <c r="B11" s="31">
        <f>M14+M15</f>
        <v>179808</v>
      </c>
      <c r="C11" s="31">
        <f>N14+N15</f>
        <v>166923.95</v>
      </c>
      <c r="D11" s="31">
        <f>O14+O15</f>
        <v>181426</v>
      </c>
      <c r="E11" s="31">
        <f>P14+P15</f>
        <v>65247.59</v>
      </c>
      <c r="F11" s="31">
        <f>Q14+Q15</f>
        <v>65247.59</v>
      </c>
      <c r="G11" s="31"/>
      <c r="H11" s="31">
        <f t="shared" si="0"/>
        <v>65247.59</v>
      </c>
      <c r="I11" s="64">
        <f t="shared" si="1"/>
        <v>0.35963748305094084</v>
      </c>
      <c r="J11" s="64">
        <f t="shared" si="2"/>
        <v>0.35963748305094084</v>
      </c>
      <c r="K11" s="33">
        <f t="shared" si="3"/>
        <v>0.35963748305094084</v>
      </c>
      <c r="L11" s="53" t="s">
        <v>167</v>
      </c>
      <c r="M11" s="126">
        <v>2244198</v>
      </c>
      <c r="N11" s="126">
        <v>1991117.72</v>
      </c>
      <c r="O11" s="126">
        <v>2148420</v>
      </c>
      <c r="P11" s="126">
        <v>1492372.08</v>
      </c>
      <c r="Q11" s="126">
        <v>1492372.08</v>
      </c>
    </row>
    <row r="12" spans="1:17" ht="12.75">
      <c r="A12" s="30" t="s">
        <v>60</v>
      </c>
      <c r="B12" s="31">
        <f>M16+M17</f>
        <v>3228150</v>
      </c>
      <c r="C12" s="31">
        <f>N16+N17</f>
        <v>3166436.18</v>
      </c>
      <c r="D12" s="31">
        <f>O16+O17</f>
        <v>2875366</v>
      </c>
      <c r="E12" s="31">
        <f>P16+P17</f>
        <v>2217200.61</v>
      </c>
      <c r="F12" s="31">
        <f>Q16+Q17</f>
        <v>2217200.61</v>
      </c>
      <c r="G12" s="31"/>
      <c r="H12" s="31">
        <f t="shared" si="0"/>
        <v>2217200.61</v>
      </c>
      <c r="I12" s="64">
        <f t="shared" si="1"/>
        <v>0.7711020475306447</v>
      </c>
      <c r="J12" s="64">
        <f t="shared" si="2"/>
        <v>0.7711020475306447</v>
      </c>
      <c r="K12" s="33">
        <f t="shared" si="3"/>
        <v>0.7711020475306447</v>
      </c>
      <c r="L12" s="53" t="s">
        <v>168</v>
      </c>
      <c r="M12" s="126">
        <v>6652967</v>
      </c>
      <c r="N12" s="126">
        <v>6766420.59</v>
      </c>
      <c r="O12" s="126">
        <v>7111594</v>
      </c>
      <c r="P12" s="126">
        <v>5266024.93</v>
      </c>
      <c r="Q12" s="126">
        <v>5266024.93</v>
      </c>
    </row>
    <row r="13" spans="1:17" ht="12.75">
      <c r="A13" s="30" t="s">
        <v>6</v>
      </c>
      <c r="B13" s="31">
        <f>M18+M19</f>
        <v>8309017</v>
      </c>
      <c r="C13" s="31">
        <f>N18+N19</f>
        <v>8137073.65</v>
      </c>
      <c r="D13" s="31">
        <f>O18+O19</f>
        <v>8547514</v>
      </c>
      <c r="E13" s="31">
        <f>P18+P19</f>
        <v>5570265.19</v>
      </c>
      <c r="F13" s="31">
        <f>Q18+Q19</f>
        <v>5570265.19</v>
      </c>
      <c r="G13" s="31">
        <f>+AJUSTES!C8</f>
        <v>8781.76</v>
      </c>
      <c r="H13" s="31">
        <f t="shared" si="0"/>
        <v>5579046.95</v>
      </c>
      <c r="I13" s="64">
        <f t="shared" si="1"/>
        <v>0.6516824880310229</v>
      </c>
      <c r="J13" s="64">
        <f t="shared" si="2"/>
        <v>0.6516824880310229</v>
      </c>
      <c r="K13" s="33">
        <f t="shared" si="3"/>
        <v>0.6527098931923364</v>
      </c>
      <c r="L13" s="53" t="s">
        <v>169</v>
      </c>
      <c r="M13" s="126">
        <v>1054469</v>
      </c>
      <c r="N13" s="126">
        <v>828837.5</v>
      </c>
      <c r="O13" s="126">
        <v>669794</v>
      </c>
      <c r="P13" s="126">
        <v>358409.66</v>
      </c>
      <c r="Q13" s="126">
        <v>358409.66</v>
      </c>
    </row>
    <row r="14" spans="1:17" ht="12.75">
      <c r="A14" s="30" t="s">
        <v>7</v>
      </c>
      <c r="B14" s="31">
        <f>M20+M21+M22</f>
        <v>454500</v>
      </c>
      <c r="C14" s="31">
        <f>N20+N21+N22</f>
        <v>395766.68</v>
      </c>
      <c r="D14" s="31">
        <f>O20+O21+O22</f>
        <v>454500</v>
      </c>
      <c r="E14" s="31">
        <f>P20+P21+P22</f>
        <v>124190.81</v>
      </c>
      <c r="F14" s="31">
        <f>Q20+Q21+Q22</f>
        <v>124190.81</v>
      </c>
      <c r="G14" s="31"/>
      <c r="H14" s="31">
        <f t="shared" si="0"/>
        <v>124190.81</v>
      </c>
      <c r="I14" s="64">
        <f t="shared" si="1"/>
        <v>0.27324710671067104</v>
      </c>
      <c r="J14" s="64">
        <f t="shared" si="2"/>
        <v>0.27324710671067104</v>
      </c>
      <c r="K14" s="33">
        <f t="shared" si="3"/>
        <v>0.27324710671067104</v>
      </c>
      <c r="L14" s="53" t="s">
        <v>170</v>
      </c>
      <c r="M14" s="126"/>
      <c r="N14" s="126"/>
      <c r="O14" s="126"/>
      <c r="P14" s="126"/>
      <c r="Q14" s="126"/>
    </row>
    <row r="15" spans="1:17" s="1" customFormat="1" ht="19.5" customHeight="1">
      <c r="A15" s="65" t="s">
        <v>13</v>
      </c>
      <c r="B15" s="66">
        <f aca="true" t="shared" si="4" ref="B15:H15">SUM(B16:B20)</f>
        <v>15064363.74</v>
      </c>
      <c r="C15" s="66">
        <f t="shared" si="4"/>
        <v>12358969.42</v>
      </c>
      <c r="D15" s="66">
        <f t="shared" si="4"/>
        <v>16373023.429999998</v>
      </c>
      <c r="E15" s="66">
        <f t="shared" si="4"/>
        <v>11692534.469999999</v>
      </c>
      <c r="F15" s="66">
        <f t="shared" si="4"/>
        <v>8229152.600000001</v>
      </c>
      <c r="G15" s="66">
        <f t="shared" si="4"/>
        <v>288675.62</v>
      </c>
      <c r="H15" s="66">
        <f t="shared" si="4"/>
        <v>8517828.219999999</v>
      </c>
      <c r="I15" s="67">
        <f t="shared" si="1"/>
        <v>0.7141341072398381</v>
      </c>
      <c r="J15" s="67">
        <f t="shared" si="2"/>
        <v>0.5026043378721289</v>
      </c>
      <c r="K15" s="68">
        <f t="shared" si="3"/>
        <v>0.5202355115667235</v>
      </c>
      <c r="L15" s="53" t="s">
        <v>230</v>
      </c>
      <c r="M15" s="126">
        <v>179808</v>
      </c>
      <c r="N15" s="126">
        <v>166923.95</v>
      </c>
      <c r="O15" s="126">
        <v>181426</v>
      </c>
      <c r="P15" s="126">
        <v>65247.59</v>
      </c>
      <c r="Q15" s="126">
        <v>65247.59</v>
      </c>
    </row>
    <row r="16" spans="1:17" ht="12.75">
      <c r="A16" s="30" t="s">
        <v>8</v>
      </c>
      <c r="B16" s="31">
        <f>M23+M24+M25+M26</f>
        <v>32400</v>
      </c>
      <c r="C16" s="31">
        <f>N23+N24+N25+N26</f>
        <v>16817.41</v>
      </c>
      <c r="D16" s="31">
        <f>O23+O24+O25+O26</f>
        <v>326400</v>
      </c>
      <c r="E16" s="31">
        <f>P23+P24+P25+P26</f>
        <v>146401.59</v>
      </c>
      <c r="F16" s="31">
        <f>Q23+Q24+Q25+Q26</f>
        <v>73592.25000000001</v>
      </c>
      <c r="G16" s="31"/>
      <c r="H16" s="31">
        <f>SUM(F16:G16)</f>
        <v>73592.25000000001</v>
      </c>
      <c r="I16" s="64">
        <f t="shared" si="1"/>
        <v>0.4485342830882353</v>
      </c>
      <c r="J16" s="64">
        <f t="shared" si="2"/>
        <v>0.2254664522058824</v>
      </c>
      <c r="K16" s="33">
        <f t="shared" si="3"/>
        <v>0.2254664522058824</v>
      </c>
      <c r="L16" s="53" t="s">
        <v>171</v>
      </c>
      <c r="M16" s="126">
        <v>3213150</v>
      </c>
      <c r="N16" s="126">
        <v>3166436.18</v>
      </c>
      <c r="O16" s="126">
        <v>2875366</v>
      </c>
      <c r="P16" s="126">
        <v>2217200.61</v>
      </c>
      <c r="Q16" s="126">
        <v>2217200.61</v>
      </c>
    </row>
    <row r="17" spans="1:17" ht="12.75">
      <c r="A17" s="30" t="s">
        <v>9</v>
      </c>
      <c r="B17" s="31">
        <f>M27+M28+M29++M30+M31+M32</f>
        <v>1681459.8499999999</v>
      </c>
      <c r="C17" s="31">
        <f>N27+N28+N29++N30+N31+N32</f>
        <v>1468980.8</v>
      </c>
      <c r="D17" s="31">
        <f>O27+O28+O29++O30+O31+O32</f>
        <v>1911227.0999999999</v>
      </c>
      <c r="E17" s="31">
        <f>P27+P28+P29++P30+P31+P32</f>
        <v>1697031.33</v>
      </c>
      <c r="F17" s="31">
        <f>Q27+Q28+Q29++Q30+Q31+Q32</f>
        <v>1001317.5799999998</v>
      </c>
      <c r="G17" s="31"/>
      <c r="H17" s="31">
        <f>SUM(F17:G17)</f>
        <v>1001317.5799999998</v>
      </c>
      <c r="I17" s="64">
        <f t="shared" si="1"/>
        <v>0.8879276199045106</v>
      </c>
      <c r="J17" s="64">
        <f t="shared" si="2"/>
        <v>0.5239134480669513</v>
      </c>
      <c r="K17" s="33">
        <f t="shared" si="3"/>
        <v>0.5239134480669513</v>
      </c>
      <c r="L17" s="53" t="s">
        <v>172</v>
      </c>
      <c r="M17" s="126">
        <v>15000</v>
      </c>
      <c r="N17" s="126">
        <v>0</v>
      </c>
      <c r="O17" s="126">
        <v>0</v>
      </c>
      <c r="P17" s="126">
        <v>0</v>
      </c>
      <c r="Q17" s="126">
        <v>0</v>
      </c>
    </row>
    <row r="18" spans="1:17" ht="12.75">
      <c r="A18" s="30" t="s">
        <v>10</v>
      </c>
      <c r="B18" s="31">
        <f>M33+M34+M35+M36+M37+M38+M39+M40</f>
        <v>12777903.89</v>
      </c>
      <c r="C18" s="31">
        <f>N33+N34+N35+N36+N37+N38+N39+N40</f>
        <v>10555499.309999999</v>
      </c>
      <c r="D18" s="31">
        <f>O33+O34+O35+O36+O37+O38+O39+O40</f>
        <v>13615496.329999998</v>
      </c>
      <c r="E18" s="31">
        <f>P33+P34+P35+P36+P37+P38+P39+P40</f>
        <v>9600623.2</v>
      </c>
      <c r="F18" s="31">
        <f>Q33+Q34+Q35+Q36+Q37+Q38+Q39+Q40</f>
        <v>6905764.42</v>
      </c>
      <c r="G18" s="31">
        <f>+AJUSTES!C10</f>
        <v>288675.62</v>
      </c>
      <c r="H18" s="31">
        <f>SUM(F18:G18)</f>
        <v>7194440.04</v>
      </c>
      <c r="I18" s="64">
        <f t="shared" si="1"/>
        <v>0.70512473194578</v>
      </c>
      <c r="J18" s="64">
        <f t="shared" si="2"/>
        <v>0.5071988749160788</v>
      </c>
      <c r="K18" s="33">
        <f t="shared" si="3"/>
        <v>0.5284008651339411</v>
      </c>
      <c r="L18" s="53" t="s">
        <v>173</v>
      </c>
      <c r="M18" s="126">
        <v>5778414</v>
      </c>
      <c r="N18" s="126">
        <v>5689834.48</v>
      </c>
      <c r="O18" s="126">
        <v>5993894</v>
      </c>
      <c r="P18" s="126">
        <v>3929650.83</v>
      </c>
      <c r="Q18" s="126">
        <v>3929650.83</v>
      </c>
    </row>
    <row r="19" spans="1:17" ht="12.75">
      <c r="A19" s="30" t="s">
        <v>21</v>
      </c>
      <c r="B19" s="31">
        <f>M41+M42+M43</f>
        <v>522600</v>
      </c>
      <c r="C19" s="31">
        <f>N41+N42+N43</f>
        <v>283925.16</v>
      </c>
      <c r="D19" s="31">
        <f>O41+O42+O43</f>
        <v>456000</v>
      </c>
      <c r="E19" s="31">
        <f>P41+P42+P43</f>
        <v>226454.23</v>
      </c>
      <c r="F19" s="31">
        <f>Q41+Q42+Q43</f>
        <v>226454.23</v>
      </c>
      <c r="G19" s="31"/>
      <c r="H19" s="31">
        <f>SUM(F19:G19)</f>
        <v>226454.23</v>
      </c>
      <c r="I19" s="64">
        <f t="shared" si="1"/>
        <v>0.49661015350877197</v>
      </c>
      <c r="J19" s="64">
        <f t="shared" si="2"/>
        <v>0.49661015350877197</v>
      </c>
      <c r="K19" s="33">
        <f t="shared" si="3"/>
        <v>0.49661015350877197</v>
      </c>
      <c r="L19" s="53" t="s">
        <v>174</v>
      </c>
      <c r="M19" s="126">
        <v>2530603</v>
      </c>
      <c r="N19" s="126">
        <v>2447239.17</v>
      </c>
      <c r="O19" s="126">
        <v>2553620</v>
      </c>
      <c r="P19" s="126">
        <v>1640614.36</v>
      </c>
      <c r="Q19" s="126">
        <v>1640614.36</v>
      </c>
    </row>
    <row r="20" spans="1:17" ht="12.75">
      <c r="A20" s="30" t="s">
        <v>11</v>
      </c>
      <c r="B20" s="31">
        <f>M44</f>
        <v>50000</v>
      </c>
      <c r="C20" s="31">
        <f>N44</f>
        <v>33746.74</v>
      </c>
      <c r="D20" s="31">
        <f>O44</f>
        <v>63900</v>
      </c>
      <c r="E20" s="31">
        <f>P44</f>
        <v>22024.12</v>
      </c>
      <c r="F20" s="31">
        <f>Q44</f>
        <v>22024.12</v>
      </c>
      <c r="G20" s="31"/>
      <c r="H20" s="31">
        <f>SUM(F20:G20)</f>
        <v>22024.12</v>
      </c>
      <c r="I20" s="64">
        <f t="shared" si="1"/>
        <v>0.3446654147104851</v>
      </c>
      <c r="J20" s="64">
        <f t="shared" si="2"/>
        <v>0.3446654147104851</v>
      </c>
      <c r="K20" s="33">
        <f t="shared" si="3"/>
        <v>0.3446654147104851</v>
      </c>
      <c r="L20" s="53" t="s">
        <v>175</v>
      </c>
      <c r="M20" s="126">
        <v>65000</v>
      </c>
      <c r="N20" s="126">
        <v>33875.81</v>
      </c>
      <c r="O20" s="126">
        <v>65000</v>
      </c>
      <c r="P20" s="126">
        <v>42443.25</v>
      </c>
      <c r="Q20" s="126">
        <v>42443.25</v>
      </c>
    </row>
    <row r="21" spans="1:17" s="1" customFormat="1" ht="18" customHeight="1">
      <c r="A21" s="65" t="s">
        <v>12</v>
      </c>
      <c r="B21" s="66">
        <f aca="true" t="shared" si="5" ref="B21:H21">SUM(B22:B23)</f>
        <v>133178.96</v>
      </c>
      <c r="C21" s="66">
        <f t="shared" si="5"/>
        <v>130465.48999999999</v>
      </c>
      <c r="D21" s="66">
        <f t="shared" si="5"/>
        <v>150786</v>
      </c>
      <c r="E21" s="66">
        <f t="shared" si="5"/>
        <v>6272.55</v>
      </c>
      <c r="F21" s="66">
        <f t="shared" si="5"/>
        <v>6272.55</v>
      </c>
      <c r="G21" s="66">
        <f t="shared" si="5"/>
        <v>0</v>
      </c>
      <c r="H21" s="66">
        <f t="shared" si="5"/>
        <v>6272.55</v>
      </c>
      <c r="I21" s="67">
        <f t="shared" si="1"/>
        <v>0.041599021129282564</v>
      </c>
      <c r="J21" s="67">
        <f t="shared" si="2"/>
        <v>0.041599021129282564</v>
      </c>
      <c r="K21" s="68">
        <f t="shared" si="3"/>
        <v>0.041599021129282564</v>
      </c>
      <c r="L21" s="53" t="s">
        <v>176</v>
      </c>
      <c r="M21" s="126">
        <v>229500</v>
      </c>
      <c r="N21" s="126">
        <v>206170.34</v>
      </c>
      <c r="O21" s="126">
        <v>229500</v>
      </c>
      <c r="P21" s="126">
        <v>60</v>
      </c>
      <c r="Q21" s="126">
        <v>60</v>
      </c>
    </row>
    <row r="22" spans="1:17" ht="12.75">
      <c r="A22" s="69" t="s">
        <v>61</v>
      </c>
      <c r="B22" s="31">
        <f>M45+M46</f>
        <v>959</v>
      </c>
      <c r="C22" s="31">
        <f>N45+N46</f>
        <v>957.98</v>
      </c>
      <c r="D22" s="31">
        <f>O45+O46</f>
        <v>786</v>
      </c>
      <c r="E22" s="31">
        <f>P45+P46</f>
        <v>0</v>
      </c>
      <c r="F22" s="31">
        <f>Q45+Q46</f>
        <v>0</v>
      </c>
      <c r="G22" s="31"/>
      <c r="H22" s="31">
        <f>SUM(F22:G22)</f>
        <v>0</v>
      </c>
      <c r="I22" s="64">
        <f t="shared" si="1"/>
        <v>0</v>
      </c>
      <c r="J22" s="64">
        <f t="shared" si="2"/>
        <v>0</v>
      </c>
      <c r="K22" s="33">
        <f t="shared" si="3"/>
        <v>0</v>
      </c>
      <c r="L22" s="53" t="s">
        <v>177</v>
      </c>
      <c r="M22" s="126">
        <v>160000</v>
      </c>
      <c r="N22" s="126">
        <v>155720.53</v>
      </c>
      <c r="O22" s="126">
        <v>160000</v>
      </c>
      <c r="P22" s="126">
        <v>81687.56</v>
      </c>
      <c r="Q22" s="126">
        <v>81687.56</v>
      </c>
    </row>
    <row r="23" spans="1:17" ht="12.75">
      <c r="A23" s="69" t="s">
        <v>62</v>
      </c>
      <c r="B23" s="31">
        <f>M47</f>
        <v>132219.96</v>
      </c>
      <c r="C23" s="31">
        <f>N47</f>
        <v>129507.51</v>
      </c>
      <c r="D23" s="31">
        <f>O47</f>
        <v>150000</v>
      </c>
      <c r="E23" s="31">
        <f>P47</f>
        <v>6272.55</v>
      </c>
      <c r="F23" s="31">
        <f>Q47</f>
        <v>6272.55</v>
      </c>
      <c r="G23" s="31"/>
      <c r="H23" s="31">
        <f>SUM(F23:G23)</f>
        <v>6272.55</v>
      </c>
      <c r="I23" s="64">
        <f t="shared" si="1"/>
        <v>0.041817</v>
      </c>
      <c r="J23" s="64">
        <f t="shared" si="2"/>
        <v>0.041817</v>
      </c>
      <c r="K23" s="33">
        <f t="shared" si="3"/>
        <v>0.041817</v>
      </c>
      <c r="L23" s="53" t="s">
        <v>178</v>
      </c>
      <c r="M23" s="126">
        <v>12100</v>
      </c>
      <c r="N23" s="126">
        <v>5912.04</v>
      </c>
      <c r="O23" s="126">
        <v>11600</v>
      </c>
      <c r="P23" s="126">
        <v>3139.28</v>
      </c>
      <c r="Q23" s="126">
        <v>3139.28</v>
      </c>
    </row>
    <row r="24" spans="1:17" s="1" customFormat="1" ht="16.5" customHeight="1">
      <c r="A24" s="65" t="s">
        <v>14</v>
      </c>
      <c r="B24" s="66">
        <f aca="true" t="shared" si="6" ref="B24:H24">SUM(B25:B29)</f>
        <v>3584786.27</v>
      </c>
      <c r="C24" s="66">
        <f t="shared" si="6"/>
        <v>2209695.9499999997</v>
      </c>
      <c r="D24" s="66">
        <f t="shared" si="6"/>
        <v>3218951.91</v>
      </c>
      <c r="E24" s="66">
        <f t="shared" si="6"/>
        <v>1236643.34</v>
      </c>
      <c r="F24" s="66">
        <f t="shared" si="6"/>
        <v>1236643.34</v>
      </c>
      <c r="G24" s="66">
        <f t="shared" si="6"/>
        <v>167738.31</v>
      </c>
      <c r="H24" s="66">
        <f t="shared" si="6"/>
        <v>1404381.65</v>
      </c>
      <c r="I24" s="67">
        <f t="shared" si="1"/>
        <v>0.38417577353617566</v>
      </c>
      <c r="J24" s="67">
        <f t="shared" si="2"/>
        <v>0.38417577353617566</v>
      </c>
      <c r="K24" s="68">
        <f t="shared" si="3"/>
        <v>0.43628537774582654</v>
      </c>
      <c r="L24" s="53" t="s">
        <v>179</v>
      </c>
      <c r="M24" s="126">
        <v>6000</v>
      </c>
      <c r="N24" s="126">
        <v>3638.93</v>
      </c>
      <c r="O24" s="126">
        <v>5500</v>
      </c>
      <c r="P24" s="126">
        <v>4226.18</v>
      </c>
      <c r="Q24" s="126">
        <v>4226.18</v>
      </c>
    </row>
    <row r="25" spans="1:17" ht="12.75">
      <c r="A25" s="30" t="s">
        <v>15</v>
      </c>
      <c r="B25" s="31">
        <f aca="true" t="shared" si="7" ref="B25:F28">M49</f>
        <v>170000</v>
      </c>
      <c r="C25" s="31">
        <f t="shared" si="7"/>
        <v>93116.12</v>
      </c>
      <c r="D25" s="31">
        <f t="shared" si="7"/>
        <v>150000</v>
      </c>
      <c r="E25" s="31">
        <f t="shared" si="7"/>
        <v>83653.09</v>
      </c>
      <c r="F25" s="31">
        <f t="shared" si="7"/>
        <v>83653.09</v>
      </c>
      <c r="G25" s="31"/>
      <c r="H25" s="31">
        <f>SUM(F25:G25)</f>
        <v>83653.09</v>
      </c>
      <c r="I25" s="64">
        <f t="shared" si="1"/>
        <v>0.5576872666666667</v>
      </c>
      <c r="J25" s="64">
        <f t="shared" si="2"/>
        <v>0.5576872666666667</v>
      </c>
      <c r="K25" s="33">
        <f t="shared" si="3"/>
        <v>0.5576872666666667</v>
      </c>
      <c r="L25" s="53" t="s">
        <v>180</v>
      </c>
      <c r="M25" s="126">
        <v>10000</v>
      </c>
      <c r="N25" s="126">
        <v>4622.05</v>
      </c>
      <c r="O25" s="126">
        <v>306000</v>
      </c>
      <c r="P25" s="126">
        <v>137648.28</v>
      </c>
      <c r="Q25" s="126">
        <v>64838.94</v>
      </c>
    </row>
    <row r="26" spans="1:17" ht="12.75">
      <c r="A26" s="30" t="s">
        <v>63</v>
      </c>
      <c r="B26" s="31">
        <f t="shared" si="7"/>
        <v>131160</v>
      </c>
      <c r="C26" s="31">
        <f t="shared" si="7"/>
        <v>86482.11</v>
      </c>
      <c r="D26" s="31">
        <f t="shared" si="7"/>
        <v>148000</v>
      </c>
      <c r="E26" s="31">
        <f t="shared" si="7"/>
        <v>115573.97</v>
      </c>
      <c r="F26" s="31">
        <f t="shared" si="7"/>
        <v>115573.97</v>
      </c>
      <c r="G26" s="31"/>
      <c r="H26" s="31">
        <f>SUM(F26:G26)</f>
        <v>115573.97</v>
      </c>
      <c r="I26" s="64">
        <f t="shared" si="1"/>
        <v>0.7809052027027027</v>
      </c>
      <c r="J26" s="64">
        <f t="shared" si="2"/>
        <v>0.7809052027027027</v>
      </c>
      <c r="K26" s="33">
        <f t="shared" si="3"/>
        <v>0.7809052027027027</v>
      </c>
      <c r="L26" s="53" t="s">
        <v>181</v>
      </c>
      <c r="M26" s="126">
        <v>4300</v>
      </c>
      <c r="N26" s="126">
        <v>2644.39</v>
      </c>
      <c r="O26" s="126">
        <v>3300</v>
      </c>
      <c r="P26" s="126">
        <v>1387.85</v>
      </c>
      <c r="Q26" s="126">
        <v>1387.85</v>
      </c>
    </row>
    <row r="27" spans="1:17" ht="12.75">
      <c r="A27" s="30" t="s">
        <v>64</v>
      </c>
      <c r="B27" s="31">
        <f t="shared" si="7"/>
        <v>301150</v>
      </c>
      <c r="C27" s="31">
        <f t="shared" si="7"/>
        <v>224891.45</v>
      </c>
      <c r="D27" s="31">
        <f t="shared" si="7"/>
        <v>302000</v>
      </c>
      <c r="E27" s="31">
        <f t="shared" si="7"/>
        <v>150521.6</v>
      </c>
      <c r="F27" s="31">
        <f t="shared" si="7"/>
        <v>150521.6</v>
      </c>
      <c r="G27" s="31"/>
      <c r="H27" s="31">
        <f>SUM(F27:G27)</f>
        <v>150521.6</v>
      </c>
      <c r="I27" s="64">
        <f t="shared" si="1"/>
        <v>0.49841589403973513</v>
      </c>
      <c r="J27" s="64">
        <f t="shared" si="2"/>
        <v>0.49841589403973513</v>
      </c>
      <c r="K27" s="33">
        <f t="shared" si="3"/>
        <v>0.49841589403973513</v>
      </c>
      <c r="L27" s="53" t="s">
        <v>182</v>
      </c>
      <c r="M27" s="126">
        <v>587443.74</v>
      </c>
      <c r="N27" s="126">
        <v>504576.92</v>
      </c>
      <c r="O27" s="126">
        <v>771241.87</v>
      </c>
      <c r="P27" s="126">
        <v>706532.04</v>
      </c>
      <c r="Q27" s="126">
        <v>368865.05</v>
      </c>
    </row>
    <row r="28" spans="1:17" ht="12.75">
      <c r="A28" s="30" t="s">
        <v>65</v>
      </c>
      <c r="B28" s="31">
        <f t="shared" si="7"/>
        <v>2030000</v>
      </c>
      <c r="C28" s="31">
        <f t="shared" si="7"/>
        <v>1244989.99</v>
      </c>
      <c r="D28" s="31">
        <f t="shared" si="7"/>
        <v>1600000</v>
      </c>
      <c r="E28" s="31">
        <f t="shared" si="7"/>
        <v>531859.7</v>
      </c>
      <c r="F28" s="31">
        <f t="shared" si="7"/>
        <v>531859.7</v>
      </c>
      <c r="G28" s="31">
        <f>+AJUSTES!C11</f>
        <v>167738.31</v>
      </c>
      <c r="H28" s="31">
        <f>SUM(F28:G28)</f>
        <v>699598.01</v>
      </c>
      <c r="I28" s="64">
        <f t="shared" si="1"/>
        <v>0.3324123125</v>
      </c>
      <c r="J28" s="64">
        <f t="shared" si="2"/>
        <v>0.3324123125</v>
      </c>
      <c r="K28" s="33">
        <f t="shared" si="3"/>
        <v>0.43724875625</v>
      </c>
      <c r="L28" s="53" t="s">
        <v>183</v>
      </c>
      <c r="M28" s="126">
        <v>567178.41</v>
      </c>
      <c r="N28" s="126">
        <v>494167.11</v>
      </c>
      <c r="O28" s="126">
        <v>685585.47</v>
      </c>
      <c r="P28" s="126">
        <v>481707.33</v>
      </c>
      <c r="Q28" s="126">
        <v>315261.37</v>
      </c>
    </row>
    <row r="29" spans="1:17" ht="13.5" thickBot="1">
      <c r="A29" s="38" t="s">
        <v>75</v>
      </c>
      <c r="B29" s="39">
        <f>M48+M53+M54+M55+M56</f>
        <v>952476.27</v>
      </c>
      <c r="C29" s="39">
        <f>N48+N53+N54+N55+N56</f>
        <v>560216.2799999999</v>
      </c>
      <c r="D29" s="39">
        <f>O48+O53+O54+O55+O56</f>
        <v>1018951.91</v>
      </c>
      <c r="E29" s="39">
        <f>P48+P53+P54+P55+P56</f>
        <v>355034.98000000004</v>
      </c>
      <c r="F29" s="39">
        <f>Q48+Q53+Q54+Q55+Q56</f>
        <v>355034.98000000004</v>
      </c>
      <c r="G29" s="39"/>
      <c r="H29" s="31">
        <f>SUM(F29:G29)</f>
        <v>355034.98000000004</v>
      </c>
      <c r="I29" s="70">
        <f t="shared" si="1"/>
        <v>0.3484315368720395</v>
      </c>
      <c r="J29" s="70">
        <f t="shared" si="2"/>
        <v>0.3484315368720395</v>
      </c>
      <c r="K29" s="51">
        <f t="shared" si="3"/>
        <v>0.3484315368720395</v>
      </c>
      <c r="L29" s="53" t="s">
        <v>184</v>
      </c>
      <c r="M29" s="126">
        <v>13600</v>
      </c>
      <c r="N29" s="126">
        <v>5336.74</v>
      </c>
      <c r="O29" s="126">
        <v>5800</v>
      </c>
      <c r="P29" s="126">
        <v>58.58</v>
      </c>
      <c r="Q29" s="126">
        <v>58.58</v>
      </c>
    </row>
    <row r="30" spans="1:17" s="1" customFormat="1" ht="13.5" thickBot="1">
      <c r="A30" s="117" t="s">
        <v>70</v>
      </c>
      <c r="B30" s="71">
        <f>B6+B15+B24+B21</f>
        <v>83524877.26999998</v>
      </c>
      <c r="C30" s="72">
        <f>C6+C15+C24+C21</f>
        <v>77517154.50999999</v>
      </c>
      <c r="D30" s="72">
        <f>D6+D15+D24+D21</f>
        <v>84931057.33999999</v>
      </c>
      <c r="E30" s="72">
        <f>E6+E15+E21+E24</f>
        <v>57624676.78</v>
      </c>
      <c r="F30" s="72">
        <f>F6+F15+F21+F24</f>
        <v>54161294.910000004</v>
      </c>
      <c r="G30" s="72">
        <f>G6+G15+G24+G21</f>
        <v>465195.69</v>
      </c>
      <c r="H30" s="73">
        <f>H6+H15+H24+H21</f>
        <v>54626490.6</v>
      </c>
      <c r="I30" s="74">
        <f t="shared" si="1"/>
        <v>0.6784876885414742</v>
      </c>
      <c r="J30" s="75">
        <f t="shared" si="2"/>
        <v>0.6377089442461428</v>
      </c>
      <c r="K30" s="76">
        <f t="shared" si="3"/>
        <v>0.6431862773274643</v>
      </c>
      <c r="L30" s="53" t="s">
        <v>185</v>
      </c>
      <c r="M30" s="126">
        <v>93013.89</v>
      </c>
      <c r="N30" s="126">
        <v>11161.21</v>
      </c>
      <c r="O30" s="126">
        <v>11685.94</v>
      </c>
      <c r="P30" s="126">
        <v>16638.68</v>
      </c>
      <c r="Q30" s="126">
        <v>10685.53</v>
      </c>
    </row>
    <row r="31" spans="1:17" s="1" customFormat="1" ht="18.75" customHeight="1">
      <c r="A31" s="77" t="s">
        <v>16</v>
      </c>
      <c r="B31" s="78">
        <f aca="true" t="shared" si="8" ref="B31:H31">SUM(B32:B34)</f>
        <v>28439579.759999998</v>
      </c>
      <c r="C31" s="78">
        <f t="shared" si="8"/>
        <v>15948577.11</v>
      </c>
      <c r="D31" s="78">
        <f t="shared" si="8"/>
        <v>29229990.31</v>
      </c>
      <c r="E31" s="78">
        <f t="shared" si="8"/>
        <v>13827635.36</v>
      </c>
      <c r="F31" s="78">
        <f t="shared" si="8"/>
        <v>10409782.11</v>
      </c>
      <c r="G31" s="78">
        <f t="shared" si="8"/>
        <v>484354.74</v>
      </c>
      <c r="H31" s="78">
        <f t="shared" si="8"/>
        <v>10894136.850000001</v>
      </c>
      <c r="I31" s="79">
        <f t="shared" si="1"/>
        <v>0.47306328922282836</v>
      </c>
      <c r="J31" s="79">
        <f t="shared" si="2"/>
        <v>0.35613361481131467</v>
      </c>
      <c r="K31" s="80">
        <f t="shared" si="3"/>
        <v>0.3727040869484298</v>
      </c>
      <c r="L31" s="53" t="s">
        <v>186</v>
      </c>
      <c r="M31" s="126">
        <v>420223.81</v>
      </c>
      <c r="N31" s="126">
        <v>453738.82</v>
      </c>
      <c r="O31" s="126">
        <v>426913.82</v>
      </c>
      <c r="P31" s="126">
        <v>488233.37</v>
      </c>
      <c r="Q31" s="126">
        <v>302585.72</v>
      </c>
    </row>
    <row r="32" spans="1:17" ht="12.75">
      <c r="A32" s="30" t="s">
        <v>17</v>
      </c>
      <c r="B32" s="31">
        <f>M57+M58+M59+M60+M61+M62+M63</f>
        <v>8202510.2700000005</v>
      </c>
      <c r="C32" s="31">
        <f>N57+N58+N59+N60+N61+N62+N63</f>
        <v>6632272.39</v>
      </c>
      <c r="D32" s="31">
        <f>O57+O58+O59+O60+O61+O62+O63</f>
        <v>8525651.93</v>
      </c>
      <c r="E32" s="31">
        <f>P57+P58+P59+P60+P61+P62+P63</f>
        <v>5805043</v>
      </c>
      <c r="F32" s="31">
        <f>Q57+Q58+Q59+Q60+Q61+Q62+Q63</f>
        <v>3306985.93</v>
      </c>
      <c r="G32" s="31"/>
      <c r="H32" s="31">
        <f>SUM(F32:G32)</f>
        <v>3306985.93</v>
      </c>
      <c r="I32" s="64">
        <f t="shared" si="1"/>
        <v>0.680891390788927</v>
      </c>
      <c r="J32" s="64">
        <f t="shared" si="2"/>
        <v>0.3878865753788755</v>
      </c>
      <c r="K32" s="33">
        <f t="shared" si="3"/>
        <v>0.3878865753788755</v>
      </c>
      <c r="L32" s="53" t="s">
        <v>272</v>
      </c>
      <c r="M32" s="126"/>
      <c r="N32" s="126"/>
      <c r="O32" s="126">
        <v>10000</v>
      </c>
      <c r="P32" s="126">
        <v>3861.33</v>
      </c>
      <c r="Q32" s="126">
        <v>3861.33</v>
      </c>
    </row>
    <row r="33" spans="1:17" ht="12.75">
      <c r="A33" s="30" t="s">
        <v>66</v>
      </c>
      <c r="B33" s="31">
        <f>M65+M64</f>
        <v>1186460.13</v>
      </c>
      <c r="C33" s="31">
        <f>N65+N64</f>
        <v>1062924.92</v>
      </c>
      <c r="D33" s="31">
        <f>O65+O64</f>
        <v>1043168.52</v>
      </c>
      <c r="E33" s="31">
        <f>P65+P64</f>
        <v>777299.6599999999</v>
      </c>
      <c r="F33" s="31">
        <f>Q65+Q64</f>
        <v>423608.89</v>
      </c>
      <c r="G33" s="31"/>
      <c r="H33" s="31">
        <f>SUM(F33:G33)</f>
        <v>423608.89</v>
      </c>
      <c r="I33" s="64">
        <f t="shared" si="1"/>
        <v>0.7451333558263433</v>
      </c>
      <c r="J33" s="64">
        <f t="shared" si="2"/>
        <v>0.40607905806053274</v>
      </c>
      <c r="K33" s="33">
        <f t="shared" si="3"/>
        <v>0.40607905806053274</v>
      </c>
      <c r="L33" s="53" t="s">
        <v>187</v>
      </c>
      <c r="M33" s="126">
        <v>889031.65</v>
      </c>
      <c r="N33" s="126">
        <v>472326.13</v>
      </c>
      <c r="O33" s="126">
        <v>1507235.05</v>
      </c>
      <c r="P33" s="126">
        <v>776061.83</v>
      </c>
      <c r="Q33" s="126">
        <v>776061.83</v>
      </c>
    </row>
    <row r="34" spans="1:17" ht="13.5" thickBot="1">
      <c r="A34" s="38" t="s">
        <v>18</v>
      </c>
      <c r="B34" s="39">
        <f>M66+M67+M68+M69+M70+M71</f>
        <v>19050609.36</v>
      </c>
      <c r="C34" s="39">
        <f>N66+N67+N68+N69+N70+N71</f>
        <v>8253379.8</v>
      </c>
      <c r="D34" s="39">
        <f>O66+O67+O68+O69+O70+O71</f>
        <v>19661169.86</v>
      </c>
      <c r="E34" s="39">
        <f>P66+P67+P68+P69+P70+P71</f>
        <v>7245292.7</v>
      </c>
      <c r="F34" s="39">
        <f>Q66+Q67+Q68+Q69+Q70+Q71</f>
        <v>6679187.29</v>
      </c>
      <c r="G34" s="39">
        <f>+AJUSTES!C12</f>
        <v>484354.74</v>
      </c>
      <c r="H34" s="31">
        <f>SUM(F34:G34)</f>
        <v>7163542.03</v>
      </c>
      <c r="I34" s="70">
        <f t="shared" si="1"/>
        <v>0.3685077109648653</v>
      </c>
      <c r="J34" s="70">
        <f t="shared" si="2"/>
        <v>0.3397146424938114</v>
      </c>
      <c r="K34" s="51">
        <f t="shared" si="3"/>
        <v>0.3643497350874319</v>
      </c>
      <c r="L34" s="53" t="s">
        <v>188</v>
      </c>
      <c r="M34" s="126">
        <v>4349897.33</v>
      </c>
      <c r="N34" s="126">
        <v>3868805.48</v>
      </c>
      <c r="O34" s="126">
        <v>4472905.8</v>
      </c>
      <c r="P34" s="126">
        <v>3288705.63</v>
      </c>
      <c r="Q34" s="126">
        <v>2090671.4</v>
      </c>
    </row>
    <row r="35" spans="1:17" s="1" customFormat="1" ht="13.5" thickBot="1">
      <c r="A35" s="116" t="s">
        <v>71</v>
      </c>
      <c r="B35" s="71">
        <f>B31</f>
        <v>28439579.759999998</v>
      </c>
      <c r="C35" s="71">
        <f>C31</f>
        <v>15948577.11</v>
      </c>
      <c r="D35" s="71">
        <f>D31</f>
        <v>29229990.31</v>
      </c>
      <c r="E35" s="71">
        <f>E31</f>
        <v>13827635.36</v>
      </c>
      <c r="F35" s="71">
        <f>F31</f>
        <v>10409782.11</v>
      </c>
      <c r="G35" s="71">
        <f>+G31</f>
        <v>484354.74</v>
      </c>
      <c r="H35" s="71">
        <f>H31</f>
        <v>10894136.850000001</v>
      </c>
      <c r="I35" s="74">
        <f t="shared" si="1"/>
        <v>0.47306328922282836</v>
      </c>
      <c r="J35" s="75">
        <f t="shared" si="2"/>
        <v>0.35613361481131467</v>
      </c>
      <c r="K35" s="76">
        <f t="shared" si="3"/>
        <v>0.3727040869484298</v>
      </c>
      <c r="L35" s="53" t="s">
        <v>189</v>
      </c>
      <c r="M35" s="126">
        <v>419828.07</v>
      </c>
      <c r="N35" s="126">
        <v>362580.09</v>
      </c>
      <c r="O35" s="126">
        <v>391637.21</v>
      </c>
      <c r="P35" s="126">
        <v>380072.94</v>
      </c>
      <c r="Q35" s="126">
        <v>238615.14</v>
      </c>
    </row>
    <row r="36" spans="1:17" s="1" customFormat="1" ht="16.5" customHeight="1">
      <c r="A36" s="77" t="s">
        <v>19</v>
      </c>
      <c r="B36" s="78">
        <f aca="true" t="shared" si="9" ref="B36:H36">SUM(B37:B38)</f>
        <v>198000</v>
      </c>
      <c r="C36" s="78">
        <f t="shared" si="9"/>
        <v>54600</v>
      </c>
      <c r="D36" s="78">
        <f t="shared" si="9"/>
        <v>102000</v>
      </c>
      <c r="E36" s="78">
        <f t="shared" si="9"/>
        <v>54000</v>
      </c>
      <c r="F36" s="78">
        <f t="shared" si="9"/>
        <v>54000</v>
      </c>
      <c r="G36" s="78">
        <f t="shared" si="9"/>
        <v>0</v>
      </c>
      <c r="H36" s="78">
        <f t="shared" si="9"/>
        <v>54000</v>
      </c>
      <c r="I36" s="79">
        <f t="shared" si="1"/>
        <v>0.5294117647058824</v>
      </c>
      <c r="J36" s="79">
        <f t="shared" si="2"/>
        <v>0.5294117647058824</v>
      </c>
      <c r="K36" s="80">
        <f t="shared" si="3"/>
        <v>0.5294117647058824</v>
      </c>
      <c r="L36" s="53" t="s">
        <v>190</v>
      </c>
      <c r="M36" s="126">
        <v>100990</v>
      </c>
      <c r="N36" s="126">
        <v>31848.49</v>
      </c>
      <c r="O36" s="126">
        <v>92855</v>
      </c>
      <c r="P36" s="126">
        <v>11970.68</v>
      </c>
      <c r="Q36" s="126">
        <v>11970.68</v>
      </c>
    </row>
    <row r="37" spans="1:17" ht="12.75">
      <c r="A37" s="30" t="s">
        <v>67</v>
      </c>
      <c r="B37" s="31">
        <f>M72+M73</f>
        <v>195000</v>
      </c>
      <c r="C37" s="31">
        <f>N72+N73</f>
        <v>54600</v>
      </c>
      <c r="D37" s="31">
        <f>O72+O73</f>
        <v>100000</v>
      </c>
      <c r="E37" s="31">
        <f>P72+P73</f>
        <v>54000</v>
      </c>
      <c r="F37" s="31">
        <f>Q72+Q73</f>
        <v>54000</v>
      </c>
      <c r="G37" s="31"/>
      <c r="H37" s="31">
        <f>SUM(F37:G37)</f>
        <v>54000</v>
      </c>
      <c r="I37" s="64">
        <f t="shared" si="1"/>
        <v>0.54</v>
      </c>
      <c r="J37" s="64">
        <f t="shared" si="2"/>
        <v>0.54</v>
      </c>
      <c r="K37" s="33">
        <f t="shared" si="3"/>
        <v>0.54</v>
      </c>
      <c r="L37" s="53" t="s">
        <v>191</v>
      </c>
      <c r="M37" s="126">
        <v>93250</v>
      </c>
      <c r="N37" s="126">
        <v>83232.84</v>
      </c>
      <c r="O37" s="126">
        <v>93500</v>
      </c>
      <c r="P37" s="126">
        <v>77069.69</v>
      </c>
      <c r="Q37" s="126">
        <v>77069.5</v>
      </c>
    </row>
    <row r="38" spans="1:17" ht="12.75">
      <c r="A38" s="30" t="s">
        <v>68</v>
      </c>
      <c r="B38" s="31">
        <f>M74</f>
        <v>3000</v>
      </c>
      <c r="C38" s="31">
        <f>N74</f>
        <v>0</v>
      </c>
      <c r="D38" s="31">
        <f>O74</f>
        <v>2000</v>
      </c>
      <c r="E38" s="31">
        <f>P74</f>
        <v>0</v>
      </c>
      <c r="F38" s="31">
        <f>Q74</f>
        <v>0</v>
      </c>
      <c r="G38" s="31"/>
      <c r="H38" s="31">
        <f>SUM(F38:G38)</f>
        <v>0</v>
      </c>
      <c r="I38" s="64">
        <v>0</v>
      </c>
      <c r="J38" s="64">
        <v>0</v>
      </c>
      <c r="K38" s="33">
        <f t="shared" si="3"/>
        <v>0</v>
      </c>
      <c r="L38" s="53" t="s">
        <v>192</v>
      </c>
      <c r="M38" s="126">
        <v>133367</v>
      </c>
      <c r="N38" s="126">
        <v>64410.6</v>
      </c>
      <c r="O38" s="126">
        <v>79643</v>
      </c>
      <c r="P38" s="126">
        <v>65623.88</v>
      </c>
      <c r="Q38" s="126">
        <v>65623.88</v>
      </c>
    </row>
    <row r="39" spans="1:17" s="1" customFormat="1" ht="15" customHeight="1">
      <c r="A39" s="65" t="s">
        <v>20</v>
      </c>
      <c r="B39" s="66">
        <f aca="true" t="shared" si="10" ref="B39:H39">SUM(B40:B40)</f>
        <v>961026</v>
      </c>
      <c r="C39" s="66">
        <f t="shared" si="10"/>
        <v>524114.01</v>
      </c>
      <c r="D39" s="66">
        <f t="shared" si="10"/>
        <v>671514</v>
      </c>
      <c r="E39" s="66">
        <f t="shared" si="10"/>
        <v>557524.13</v>
      </c>
      <c r="F39" s="66">
        <f t="shared" si="10"/>
        <v>557524.13</v>
      </c>
      <c r="G39" s="66">
        <f t="shared" si="10"/>
        <v>0</v>
      </c>
      <c r="H39" s="66">
        <f t="shared" si="10"/>
        <v>557524.13</v>
      </c>
      <c r="I39" s="67">
        <f t="shared" si="1"/>
        <v>0.8302494512400337</v>
      </c>
      <c r="J39" s="67">
        <f t="shared" si="2"/>
        <v>0.8302494512400337</v>
      </c>
      <c r="K39" s="68">
        <f t="shared" si="3"/>
        <v>0.8302494512400337</v>
      </c>
      <c r="L39" s="53" t="s">
        <v>193</v>
      </c>
      <c r="M39" s="126">
        <v>1738700.31</v>
      </c>
      <c r="N39" s="126">
        <v>1210313.51</v>
      </c>
      <c r="O39" s="126">
        <v>1843016.57</v>
      </c>
      <c r="P39" s="126">
        <v>676605.69</v>
      </c>
      <c r="Q39" s="126">
        <v>663175.56</v>
      </c>
    </row>
    <row r="40" spans="1:17" ht="13.5" thickBot="1">
      <c r="A40" s="81" t="s">
        <v>69</v>
      </c>
      <c r="B40" s="39">
        <f>M75+M76+M77</f>
        <v>961026</v>
      </c>
      <c r="C40" s="39">
        <f>N75+N76+N77</f>
        <v>524114.01</v>
      </c>
      <c r="D40" s="39">
        <f>O75+O76+O77</f>
        <v>671514</v>
      </c>
      <c r="E40" s="39">
        <f>P75+P76+P77</f>
        <v>557524.13</v>
      </c>
      <c r="F40" s="39">
        <f>Q75+Q76+Q77</f>
        <v>557524.13</v>
      </c>
      <c r="G40" s="39"/>
      <c r="H40" s="31">
        <f>SUM(F40:G40)</f>
        <v>557524.13</v>
      </c>
      <c r="I40" s="70">
        <f t="shared" si="1"/>
        <v>0.8302494512400337</v>
      </c>
      <c r="J40" s="70">
        <f t="shared" si="2"/>
        <v>0.8302494512400337</v>
      </c>
      <c r="K40" s="51">
        <f t="shared" si="3"/>
        <v>0.8302494512400337</v>
      </c>
      <c r="L40" s="53" t="s">
        <v>194</v>
      </c>
      <c r="M40" s="126">
        <v>5052839.53</v>
      </c>
      <c r="N40" s="126">
        <v>4461982.17</v>
      </c>
      <c r="O40" s="126">
        <v>5134703.7</v>
      </c>
      <c r="P40" s="126">
        <v>4324512.86</v>
      </c>
      <c r="Q40" s="126">
        <v>2982576.43</v>
      </c>
    </row>
    <row r="41" spans="1:17" ht="13.5" thickBot="1">
      <c r="A41" s="116" t="s">
        <v>72</v>
      </c>
      <c r="B41" s="71">
        <f>B36+B39</f>
        <v>1159026</v>
      </c>
      <c r="C41" s="71">
        <f>C36+C39</f>
        <v>578714.01</v>
      </c>
      <c r="D41" s="71">
        <f>D36+D39</f>
        <v>773514</v>
      </c>
      <c r="E41" s="71">
        <f>E36+E39</f>
        <v>611524.13</v>
      </c>
      <c r="F41" s="71">
        <f>F36+F39</f>
        <v>611524.13</v>
      </c>
      <c r="G41" s="71">
        <f>+G36+G39</f>
        <v>0</v>
      </c>
      <c r="H41" s="71">
        <f>H36+H39</f>
        <v>611524.13</v>
      </c>
      <c r="I41" s="74">
        <f t="shared" si="1"/>
        <v>0.7905792655336555</v>
      </c>
      <c r="J41" s="75">
        <f t="shared" si="2"/>
        <v>0.7905792655336555</v>
      </c>
      <c r="K41" s="76">
        <f t="shared" si="3"/>
        <v>0.7905792655336555</v>
      </c>
      <c r="L41" s="53" t="s">
        <v>195</v>
      </c>
      <c r="M41" s="126">
        <v>90900</v>
      </c>
      <c r="N41" s="126">
        <v>34686.37</v>
      </c>
      <c r="O41" s="126">
        <v>77100</v>
      </c>
      <c r="P41" s="126">
        <v>6391.99</v>
      </c>
      <c r="Q41" s="126">
        <v>6391.99</v>
      </c>
    </row>
    <row r="42" spans="1:17" s="1" customFormat="1" ht="13.5" thickBot="1">
      <c r="A42" s="82" t="s">
        <v>73</v>
      </c>
      <c r="B42" s="83">
        <f aca="true" t="shared" si="11" ref="B42:H42">B30+B35+B41</f>
        <v>113123483.02999997</v>
      </c>
      <c r="C42" s="83">
        <f t="shared" si="11"/>
        <v>94044445.63</v>
      </c>
      <c r="D42" s="83">
        <f t="shared" si="11"/>
        <v>114934561.64999999</v>
      </c>
      <c r="E42" s="83">
        <f t="shared" si="11"/>
        <v>72063836.27</v>
      </c>
      <c r="F42" s="83">
        <f t="shared" si="11"/>
        <v>65182601.150000006</v>
      </c>
      <c r="G42" s="83">
        <f t="shared" si="11"/>
        <v>949550.4299999999</v>
      </c>
      <c r="H42" s="83">
        <f t="shared" si="11"/>
        <v>66132151.580000006</v>
      </c>
      <c r="I42" s="118">
        <f t="shared" si="1"/>
        <v>0.6269988351236732</v>
      </c>
      <c r="J42" s="119">
        <f t="shared" si="2"/>
        <v>0.5671279397096827</v>
      </c>
      <c r="K42" s="120">
        <f t="shared" si="3"/>
        <v>0.5753896010965472</v>
      </c>
      <c r="L42" s="53" t="s">
        <v>196</v>
      </c>
      <c r="M42" s="126">
        <v>101700</v>
      </c>
      <c r="N42" s="126">
        <v>51031.18</v>
      </c>
      <c r="O42" s="126">
        <v>84900</v>
      </c>
      <c r="P42" s="126">
        <v>13037.8</v>
      </c>
      <c r="Q42" s="126">
        <v>13037.8</v>
      </c>
    </row>
    <row r="43" spans="1:17" s="1" customFormat="1" ht="15.75" customHeight="1">
      <c r="A43"/>
      <c r="B43"/>
      <c r="C43"/>
      <c r="D43"/>
      <c r="E43"/>
      <c r="F43"/>
      <c r="G43"/>
      <c r="H43"/>
      <c r="I43"/>
      <c r="J43"/>
      <c r="K43"/>
      <c r="L43" s="53" t="s">
        <v>197</v>
      </c>
      <c r="M43" s="126">
        <v>330000</v>
      </c>
      <c r="N43" s="126">
        <v>198207.61</v>
      </c>
      <c r="O43" s="126">
        <v>294000</v>
      </c>
      <c r="P43" s="126">
        <v>207024.44</v>
      </c>
      <c r="Q43" s="126">
        <v>207024.44</v>
      </c>
    </row>
    <row r="44" spans="12:17" ht="12.75">
      <c r="L44" s="53" t="s">
        <v>198</v>
      </c>
      <c r="M44" s="126">
        <v>50000</v>
      </c>
      <c r="N44" s="126">
        <v>33746.74</v>
      </c>
      <c r="O44" s="126">
        <v>63900</v>
      </c>
      <c r="P44" s="126">
        <v>22024.12</v>
      </c>
      <c r="Q44" s="126">
        <v>22024.12</v>
      </c>
    </row>
    <row r="45" spans="12:17" ht="12.75">
      <c r="L45" s="17" t="s">
        <v>199</v>
      </c>
      <c r="M45" s="126">
        <v>959</v>
      </c>
      <c r="N45" s="126">
        <v>957.98</v>
      </c>
      <c r="O45" s="126">
        <v>786</v>
      </c>
      <c r="P45" s="126">
        <v>0</v>
      </c>
      <c r="Q45" s="126">
        <v>0</v>
      </c>
    </row>
    <row r="46" spans="12:17" ht="12.75">
      <c r="L46" s="17"/>
      <c r="M46" s="126"/>
      <c r="N46" s="126"/>
      <c r="O46" s="126"/>
      <c r="P46" s="126"/>
      <c r="Q46" s="126"/>
    </row>
    <row r="47" spans="1:17" ht="12.75">
      <c r="L47" s="17" t="s">
        <v>200</v>
      </c>
      <c r="M47" s="126">
        <v>132219.96</v>
      </c>
      <c r="N47" s="126">
        <v>129507.51</v>
      </c>
      <c r="O47" s="126">
        <v>150000</v>
      </c>
      <c r="P47" s="126">
        <v>6272.55</v>
      </c>
      <c r="Q47" s="126">
        <v>6272.55</v>
      </c>
    </row>
    <row r="48" spans="12:17" ht="12.75">
      <c r="L48" s="17" t="s">
        <v>201</v>
      </c>
      <c r="M48" s="126">
        <v>140000</v>
      </c>
      <c r="N48" s="126">
        <v>61126.13</v>
      </c>
      <c r="O48" s="126">
        <v>99000</v>
      </c>
      <c r="P48" s="126">
        <v>84019.84</v>
      </c>
      <c r="Q48" s="126">
        <v>84019.84</v>
      </c>
    </row>
    <row r="49" spans="12:17" ht="12.75">
      <c r="L49" s="17" t="s">
        <v>202</v>
      </c>
      <c r="M49" s="126">
        <v>170000</v>
      </c>
      <c r="N49" s="126">
        <v>93116.12</v>
      </c>
      <c r="O49" s="126">
        <v>150000</v>
      </c>
      <c r="P49" s="126">
        <v>83653.09</v>
      </c>
      <c r="Q49" s="126">
        <v>83653.09</v>
      </c>
    </row>
    <row r="50" spans="12:17" ht="12.75">
      <c r="L50" s="17" t="s">
        <v>203</v>
      </c>
      <c r="M50" s="126">
        <v>131160</v>
      </c>
      <c r="N50" s="126">
        <v>86482.11</v>
      </c>
      <c r="O50" s="126">
        <v>148000</v>
      </c>
      <c r="P50" s="126">
        <v>115573.97</v>
      </c>
      <c r="Q50" s="126">
        <v>115573.97</v>
      </c>
    </row>
    <row r="51" spans="12:17" ht="12.75">
      <c r="L51" s="17" t="s">
        <v>204</v>
      </c>
      <c r="M51" s="126">
        <v>301150</v>
      </c>
      <c r="N51" s="126">
        <v>224891.45</v>
      </c>
      <c r="O51" s="126">
        <v>302000</v>
      </c>
      <c r="P51" s="126">
        <v>150521.6</v>
      </c>
      <c r="Q51" s="126">
        <v>150521.6</v>
      </c>
    </row>
    <row r="52" spans="12:17" ht="12.75">
      <c r="L52" s="17" t="s">
        <v>205</v>
      </c>
      <c r="M52" s="126">
        <v>2030000</v>
      </c>
      <c r="N52" s="126">
        <v>1244989.99</v>
      </c>
      <c r="O52" s="126">
        <v>1600000</v>
      </c>
      <c r="P52" s="126">
        <v>531859.7</v>
      </c>
      <c r="Q52" s="126">
        <v>531859.7</v>
      </c>
    </row>
    <row r="53" spans="12:17" ht="12.75">
      <c r="L53" s="17" t="s">
        <v>206</v>
      </c>
      <c r="M53" s="126">
        <v>132000</v>
      </c>
      <c r="N53" s="126">
        <v>38834.05</v>
      </c>
      <c r="O53" s="126">
        <v>122000</v>
      </c>
      <c r="P53" s="126">
        <v>18529.86</v>
      </c>
      <c r="Q53" s="126">
        <v>18529.86</v>
      </c>
    </row>
    <row r="54" spans="12:17" ht="12.75">
      <c r="L54" s="17" t="s">
        <v>207</v>
      </c>
      <c r="M54" s="126">
        <v>639476.27</v>
      </c>
      <c r="N54" s="126">
        <v>434310.73</v>
      </c>
      <c r="O54" s="126">
        <v>767951.91</v>
      </c>
      <c r="P54" s="126">
        <v>248605.64</v>
      </c>
      <c r="Q54" s="126">
        <v>248605.64</v>
      </c>
    </row>
    <row r="55" spans="12:17" ht="12.75">
      <c r="L55" s="17" t="s">
        <v>208</v>
      </c>
      <c r="M55" s="126">
        <v>1000</v>
      </c>
      <c r="N55" s="126">
        <v>3510</v>
      </c>
      <c r="O55" s="126">
        <v>0</v>
      </c>
      <c r="P55" s="126">
        <v>0</v>
      </c>
      <c r="Q55" s="126">
        <v>0</v>
      </c>
    </row>
    <row r="56" spans="12:17" ht="12.75">
      <c r="L56" s="17" t="s">
        <v>209</v>
      </c>
      <c r="M56" s="126">
        <v>40000</v>
      </c>
      <c r="N56" s="126">
        <v>22435.37</v>
      </c>
      <c r="O56" s="126">
        <v>30000</v>
      </c>
      <c r="P56" s="126">
        <v>3879.64</v>
      </c>
      <c r="Q56" s="126">
        <v>3879.64</v>
      </c>
    </row>
    <row r="57" spans="12:17" ht="12.75">
      <c r="L57" s="17" t="s">
        <v>210</v>
      </c>
      <c r="M57" s="126">
        <v>3669362.6</v>
      </c>
      <c r="N57" s="126">
        <v>2637386.27</v>
      </c>
      <c r="O57" s="126">
        <v>5086189.18</v>
      </c>
      <c r="P57" s="126">
        <v>3301894.84</v>
      </c>
      <c r="Q57" s="126">
        <v>1639876.29</v>
      </c>
    </row>
    <row r="58" spans="12:17" ht="12.75">
      <c r="L58" s="17" t="s">
        <v>211</v>
      </c>
      <c r="M58" s="126">
        <v>1978842.3</v>
      </c>
      <c r="N58" s="126">
        <v>2279900.41</v>
      </c>
      <c r="O58" s="126">
        <v>1071177.82</v>
      </c>
      <c r="P58" s="126">
        <v>1619668.27</v>
      </c>
      <c r="Q58" s="126">
        <v>944776.84</v>
      </c>
    </row>
    <row r="59" spans="12:17" ht="12.75">
      <c r="L59" s="17" t="s">
        <v>212</v>
      </c>
      <c r="M59" s="126">
        <v>602190</v>
      </c>
      <c r="N59" s="126">
        <v>609242.09</v>
      </c>
      <c r="O59" s="126">
        <v>65000</v>
      </c>
      <c r="P59" s="126">
        <v>19786.86</v>
      </c>
      <c r="Q59" s="126">
        <v>19786.86</v>
      </c>
    </row>
    <row r="60" spans="12:17" ht="12.75">
      <c r="L60" s="17" t="s">
        <v>213</v>
      </c>
      <c r="M60" s="126">
        <v>100500</v>
      </c>
      <c r="N60" s="126">
        <v>175809.25</v>
      </c>
      <c r="O60" s="126">
        <v>192500</v>
      </c>
      <c r="P60" s="126">
        <v>201182.9</v>
      </c>
      <c r="Q60" s="126">
        <v>186524.97</v>
      </c>
    </row>
    <row r="61" spans="12:17" ht="12.75">
      <c r="L61" s="17" t="s">
        <v>214</v>
      </c>
      <c r="M61" s="126">
        <v>1245615.37</v>
      </c>
      <c r="N61" s="126">
        <v>745834.22</v>
      </c>
      <c r="O61" s="126">
        <v>1298167.28</v>
      </c>
      <c r="P61" s="126">
        <v>534967.83</v>
      </c>
      <c r="Q61" s="126">
        <v>419312.5</v>
      </c>
    </row>
    <row r="62" spans="12:17" ht="12.75">
      <c r="L62" s="17" t="s">
        <v>215</v>
      </c>
      <c r="M62" s="126">
        <v>270000</v>
      </c>
      <c r="N62" s="126">
        <v>0</v>
      </c>
      <c r="O62" s="126">
        <v>290000</v>
      </c>
      <c r="P62" s="126">
        <v>31540.2</v>
      </c>
      <c r="Q62" s="126">
        <v>2340.2</v>
      </c>
    </row>
    <row r="63" spans="12:17" ht="12.75">
      <c r="L63" s="17" t="s">
        <v>216</v>
      </c>
      <c r="M63" s="126">
        <v>336000</v>
      </c>
      <c r="N63" s="126">
        <v>184100.15</v>
      </c>
      <c r="O63" s="126">
        <v>522617.65</v>
      </c>
      <c r="P63" s="126">
        <v>96002.1</v>
      </c>
      <c r="Q63" s="126">
        <v>94368.27</v>
      </c>
    </row>
    <row r="64" spans="12:17" ht="12.75">
      <c r="L64" s="17" t="s">
        <v>229</v>
      </c>
      <c r="M64" s="126">
        <v>277203.86</v>
      </c>
      <c r="N64" s="126">
        <v>246654.13</v>
      </c>
      <c r="O64" s="126">
        <v>100000</v>
      </c>
      <c r="P64" s="126">
        <v>64444.7</v>
      </c>
      <c r="Q64" s="126">
        <v>64444.7</v>
      </c>
    </row>
    <row r="65" spans="12:17" ht="12.75">
      <c r="L65" s="17" t="s">
        <v>217</v>
      </c>
      <c r="M65" s="126">
        <v>909256.27</v>
      </c>
      <c r="N65" s="126">
        <v>816270.79</v>
      </c>
      <c r="O65" s="126">
        <v>943168.52</v>
      </c>
      <c r="P65" s="126">
        <v>712854.96</v>
      </c>
      <c r="Q65" s="126">
        <v>359164.19</v>
      </c>
    </row>
    <row r="66" spans="12:17" ht="12.75">
      <c r="L66" s="17" t="s">
        <v>218</v>
      </c>
      <c r="M66" s="126">
        <v>854979.29</v>
      </c>
      <c r="N66" s="126">
        <v>252283.87</v>
      </c>
      <c r="O66" s="126">
        <v>1090550.1</v>
      </c>
      <c r="P66" s="126">
        <v>222129.86</v>
      </c>
      <c r="Q66" s="126">
        <v>222129.86</v>
      </c>
    </row>
    <row r="67" spans="12:17" ht="12.75">
      <c r="L67" s="17" t="s">
        <v>219</v>
      </c>
      <c r="M67" s="126">
        <v>7827638.75</v>
      </c>
      <c r="N67" s="126">
        <v>2666254.52</v>
      </c>
      <c r="O67" s="126">
        <v>7704231.82</v>
      </c>
      <c r="P67" s="126">
        <v>2993388.65</v>
      </c>
      <c r="Q67" s="126">
        <v>2446646.88</v>
      </c>
    </row>
    <row r="68" spans="12:17" ht="12.75">
      <c r="L68" s="17" t="s">
        <v>220</v>
      </c>
      <c r="M68" s="126">
        <v>5957620.52</v>
      </c>
      <c r="N68" s="126">
        <v>1985131.23</v>
      </c>
      <c r="O68" s="126">
        <v>6230700.64</v>
      </c>
      <c r="P68" s="126">
        <v>1687703.11</v>
      </c>
      <c r="Q68" s="126">
        <v>1668339.47</v>
      </c>
    </row>
    <row r="69" spans="12:17" ht="12.75">
      <c r="L69" s="17" t="s">
        <v>221</v>
      </c>
      <c r="M69" s="126">
        <v>537035.8</v>
      </c>
      <c r="N69" s="126">
        <v>186772.7</v>
      </c>
      <c r="O69" s="126">
        <v>494453.3</v>
      </c>
      <c r="P69" s="126">
        <v>138800.5</v>
      </c>
      <c r="Q69" s="126">
        <v>138800.5</v>
      </c>
    </row>
    <row r="70" spans="12:17" ht="12.75">
      <c r="L70" s="17" t="s">
        <v>228</v>
      </c>
      <c r="M70" s="126">
        <v>2963108</v>
      </c>
      <c r="N70" s="126">
        <v>2457594.19</v>
      </c>
      <c r="O70" s="126">
        <v>3208725</v>
      </c>
      <c r="P70" s="126">
        <v>1794948.51</v>
      </c>
      <c r="Q70" s="126">
        <v>1794948.51</v>
      </c>
    </row>
    <row r="71" spans="12:17" ht="12.75">
      <c r="L71" s="17" t="s">
        <v>222</v>
      </c>
      <c r="M71" s="126">
        <v>910227</v>
      </c>
      <c r="N71" s="126">
        <v>705343.29</v>
      </c>
      <c r="O71" s="126">
        <v>932509</v>
      </c>
      <c r="P71" s="126">
        <v>408322.07</v>
      </c>
      <c r="Q71" s="126">
        <v>408322.07</v>
      </c>
    </row>
    <row r="72" spans="12:17" ht="12.75">
      <c r="L72" s="17" t="s">
        <v>223</v>
      </c>
      <c r="M72" s="126">
        <v>45000</v>
      </c>
      <c r="N72" s="126">
        <v>6600</v>
      </c>
      <c r="O72" s="126">
        <v>15000</v>
      </c>
      <c r="P72" s="126">
        <v>3000</v>
      </c>
      <c r="Q72" s="126">
        <v>3000</v>
      </c>
    </row>
    <row r="73" spans="12:17" ht="12.75">
      <c r="L73" s="17" t="s">
        <v>224</v>
      </c>
      <c r="M73" s="126">
        <v>150000</v>
      </c>
      <c r="N73" s="126">
        <v>48000</v>
      </c>
      <c r="O73" s="126">
        <v>85000</v>
      </c>
      <c r="P73" s="126">
        <v>51000</v>
      </c>
      <c r="Q73" s="126">
        <v>51000</v>
      </c>
    </row>
    <row r="74" spans="12:17" ht="12.75">
      <c r="L74" s="17" t="s">
        <v>225</v>
      </c>
      <c r="M74" s="126">
        <v>3000</v>
      </c>
      <c r="N74" s="126">
        <v>0</v>
      </c>
      <c r="O74" s="126">
        <v>2000</v>
      </c>
      <c r="P74" s="126">
        <v>0</v>
      </c>
      <c r="Q74" s="126">
        <v>0</v>
      </c>
    </row>
    <row r="75" spans="12:17" ht="12.75">
      <c r="L75" s="19" t="s">
        <v>234</v>
      </c>
      <c r="M75" s="126">
        <v>414131</v>
      </c>
      <c r="N75" s="126">
        <v>414131</v>
      </c>
      <c r="O75" s="126">
        <v>65262</v>
      </c>
      <c r="P75" s="126">
        <v>0</v>
      </c>
      <c r="Q75" s="126">
        <v>0</v>
      </c>
    </row>
    <row r="76" spans="12:17" ht="12.75">
      <c r="L76" s="19" t="s">
        <v>233</v>
      </c>
      <c r="M76" s="126">
        <v>436911</v>
      </c>
      <c r="N76" s="126">
        <v>0</v>
      </c>
      <c r="O76" s="126">
        <v>436911</v>
      </c>
      <c r="P76" s="126">
        <v>436910.5</v>
      </c>
      <c r="Q76" s="126">
        <v>436910.5</v>
      </c>
    </row>
    <row r="77" spans="12:17" ht="12.75">
      <c r="L77" s="19" t="s">
        <v>227</v>
      </c>
      <c r="M77" s="126">
        <v>109984</v>
      </c>
      <c r="N77" s="126">
        <v>109983.01</v>
      </c>
      <c r="O77" s="126">
        <v>169341</v>
      </c>
      <c r="P77" s="126">
        <v>120613.63</v>
      </c>
      <c r="Q77" s="126">
        <v>120613.63</v>
      </c>
    </row>
    <row r="78" spans="13:17" ht="12.75">
      <c r="M78" s="127">
        <v>113123483.03</v>
      </c>
      <c r="N78" s="127">
        <v>94044445.63</v>
      </c>
      <c r="O78" s="127">
        <f>SUM(O6:O77)</f>
        <v>114934561.64999998</v>
      </c>
      <c r="P78" s="127">
        <f>SUM(P6:P77)</f>
        <v>72063836.27</v>
      </c>
      <c r="Q78" s="127">
        <f>SUM(Q6:Q77)</f>
        <v>65182601.15</v>
      </c>
    </row>
  </sheetData>
  <sheetProtection/>
  <mergeCells count="10">
    <mergeCell ref="A2:K2"/>
    <mergeCell ref="I4:K4"/>
    <mergeCell ref="B4:B5"/>
    <mergeCell ref="C4:C5"/>
    <mergeCell ref="D4:D5"/>
    <mergeCell ref="E4:E5"/>
    <mergeCell ref="F4:F5"/>
    <mergeCell ref="G4:G5"/>
    <mergeCell ref="H4:H5"/>
    <mergeCell ref="A4:A5"/>
  </mergeCells>
  <printOptions horizontalCentered="1"/>
  <pageMargins left="0.3937007874015748" right="0.1968503937007874" top="0.3937007874015748" bottom="0.3937007874015748" header="0" footer="0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3"/>
  <sheetViews>
    <sheetView zoomScalePageLayoutView="0" workbookViewId="0" topLeftCell="A1">
      <selection activeCell="A2" sqref="A2:G2"/>
    </sheetView>
  </sheetViews>
  <sheetFormatPr defaultColWidth="11.421875" defaultRowHeight="12.75"/>
  <cols>
    <col min="1" max="1" width="36.7109375" style="0" customWidth="1"/>
    <col min="2" max="7" width="15.8515625" style="0" customWidth="1"/>
    <col min="8" max="8" width="14.57421875" style="0" customWidth="1"/>
    <col min="9" max="9" width="7.00390625" style="0" bestFit="1" customWidth="1"/>
    <col min="10" max="10" width="6.8515625" style="0" customWidth="1"/>
    <col min="11" max="11" width="7.57421875" style="0" bestFit="1" customWidth="1"/>
  </cols>
  <sheetData>
    <row r="1" ht="12.75" customHeight="1"/>
    <row r="2" spans="1:7" ht="15.75" customHeight="1">
      <c r="A2" s="129" t="s">
        <v>273</v>
      </c>
      <c r="B2" s="129"/>
      <c r="C2" s="129"/>
      <c r="D2" s="129"/>
      <c r="E2" s="129"/>
      <c r="F2" s="129"/>
      <c r="G2" s="129"/>
    </row>
    <row r="3" spans="1:7" ht="12.75" customHeight="1">
      <c r="A3" s="3"/>
      <c r="B3" s="3"/>
      <c r="C3" s="3"/>
      <c r="D3" s="3"/>
      <c r="E3" s="3"/>
      <c r="F3" s="3"/>
      <c r="G3" s="3"/>
    </row>
    <row r="4" spans="1:11" ht="12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7" ht="43.5" customHeight="1" thickBot="1">
      <c r="A5" s="24" t="s">
        <v>0</v>
      </c>
      <c r="B5" s="25" t="s">
        <v>258</v>
      </c>
      <c r="C5" s="25" t="s">
        <v>259</v>
      </c>
      <c r="D5" s="25" t="s">
        <v>268</v>
      </c>
      <c r="E5" s="25" t="s">
        <v>269</v>
      </c>
      <c r="F5" s="25" t="s">
        <v>37</v>
      </c>
      <c r="G5" s="26" t="s">
        <v>278</v>
      </c>
    </row>
    <row r="6" spans="1:7" ht="23.25" customHeight="1">
      <c r="A6" s="87" t="s">
        <v>26</v>
      </c>
      <c r="B6" s="88">
        <f>'INGRESOS '!B5</f>
        <v>18212838.4</v>
      </c>
      <c r="C6" s="88">
        <f>'INGRESOS '!C5</f>
        <v>15919403.36</v>
      </c>
      <c r="D6" s="89">
        <f>'INGRESOS '!$D$5</f>
        <v>17968500</v>
      </c>
      <c r="E6" s="88">
        <f>'INGRESOS '!E5</f>
        <v>8169559.669999999</v>
      </c>
      <c r="F6" s="90">
        <f>'INGRESOS '!F5</f>
        <v>0</v>
      </c>
      <c r="G6" s="91">
        <f aca="true" t="shared" si="0" ref="G6:G11">(E6+F6)/D6</f>
        <v>0.4546600812533043</v>
      </c>
    </row>
    <row r="7" spans="1:7" ht="23.25" customHeight="1">
      <c r="A7" s="92" t="s">
        <v>25</v>
      </c>
      <c r="B7" s="31">
        <f>'INGRESOS '!B19</f>
        <v>67676587.3</v>
      </c>
      <c r="C7" s="31">
        <f>'INGRESOS '!C19</f>
        <v>67296814.93</v>
      </c>
      <c r="D7" s="93">
        <f>'INGRESOS '!$D$19</f>
        <v>68283257</v>
      </c>
      <c r="E7" s="31">
        <f>'INGRESOS '!E19</f>
        <v>51643132.3</v>
      </c>
      <c r="F7" s="94">
        <f>'INGRESOS '!F19</f>
        <v>0</v>
      </c>
      <c r="G7" s="33">
        <f t="shared" si="0"/>
        <v>0.7563073961161518</v>
      </c>
    </row>
    <row r="8" spans="1:7" ht="23.25" customHeight="1">
      <c r="A8" s="92" t="s">
        <v>35</v>
      </c>
      <c r="B8" s="31">
        <f>'INGRESOS '!B28</f>
        <v>335000</v>
      </c>
      <c r="C8" s="31">
        <f>'INGRESOS '!C28</f>
        <v>134286.09</v>
      </c>
      <c r="D8" s="31">
        <f>'INGRESOS '!$D$28</f>
        <v>256000</v>
      </c>
      <c r="E8" s="31">
        <f>'INGRESOS '!E28</f>
        <v>111526.32</v>
      </c>
      <c r="F8" s="94">
        <f>'INGRESOS '!F28</f>
        <v>0</v>
      </c>
      <c r="G8" s="33">
        <f t="shared" si="0"/>
        <v>0.43564968750000005</v>
      </c>
    </row>
    <row r="9" spans="1:7" s="1" customFormat="1" ht="23.25" customHeight="1">
      <c r="A9" s="95" t="s">
        <v>76</v>
      </c>
      <c r="B9" s="96">
        <f>'INGRESOS '!B35</f>
        <v>1223.65</v>
      </c>
      <c r="C9" s="96">
        <f>'INGRESOS '!C35</f>
        <v>3645.09</v>
      </c>
      <c r="D9" s="96">
        <f>'INGRESOS '!$D$35</f>
        <v>3347.11</v>
      </c>
      <c r="E9" s="96">
        <f>'INGRESOS '!E35</f>
        <v>3347.11</v>
      </c>
      <c r="F9" s="97">
        <f>'INGRESOS '!F35</f>
        <v>0</v>
      </c>
      <c r="G9" s="33">
        <f t="shared" si="0"/>
        <v>1</v>
      </c>
    </row>
    <row r="10" spans="1:7" ht="23.25" customHeight="1">
      <c r="A10" s="92" t="s">
        <v>36</v>
      </c>
      <c r="B10" s="31">
        <f>'INGRESOS '!B36</f>
        <v>12960152</v>
      </c>
      <c r="C10" s="31">
        <f>'INGRESOS '!C36</f>
        <v>9689006.27</v>
      </c>
      <c r="D10" s="31">
        <f>'INGRESOS '!$D$36</f>
        <v>13640980</v>
      </c>
      <c r="E10" s="31">
        <f>'INGRESOS '!E36</f>
        <v>7062906.3</v>
      </c>
      <c r="F10" s="94">
        <f>'INGRESOS '!F36</f>
        <v>0</v>
      </c>
      <c r="G10" s="33">
        <f t="shared" si="0"/>
        <v>0.5177711791968026</v>
      </c>
    </row>
    <row r="11" spans="1:7" s="1" customFormat="1" ht="23.25" customHeight="1">
      <c r="A11" s="95" t="s">
        <v>19</v>
      </c>
      <c r="B11" s="43">
        <f>'INGRESOS '!B45</f>
        <v>12754018.68</v>
      </c>
      <c r="C11" s="43">
        <f>'INGRESOS '!C45</f>
        <v>84043.95</v>
      </c>
      <c r="D11" s="43">
        <f>'INGRESOS '!$D$45</f>
        <v>14782477.54</v>
      </c>
      <c r="E11" s="43">
        <f>'INGRESOS '!E45</f>
        <v>0</v>
      </c>
      <c r="F11" s="98">
        <f>'INGRESOS '!F45</f>
        <v>14682477.54</v>
      </c>
      <c r="G11" s="33">
        <f t="shared" si="0"/>
        <v>0.9932352340986543</v>
      </c>
    </row>
    <row r="12" spans="1:7" s="1" customFormat="1" ht="23.25" customHeight="1" thickBot="1">
      <c r="A12" s="99" t="s">
        <v>20</v>
      </c>
      <c r="B12" s="39">
        <f>'INGRESOS '!B48</f>
        <v>1183663</v>
      </c>
      <c r="C12" s="39">
        <f>'INGRESOS '!C48</f>
        <v>1002243.28</v>
      </c>
      <c r="D12" s="39">
        <f>'INGRESOS '!$D$48</f>
        <v>0</v>
      </c>
      <c r="E12" s="39">
        <f>'INGRESOS '!E48</f>
        <v>-174410.86</v>
      </c>
      <c r="F12" s="100">
        <f>'INGRESOS '!F48</f>
        <v>0</v>
      </c>
      <c r="G12" s="51">
        <v>0</v>
      </c>
    </row>
    <row r="13" spans="1:7" ht="33" customHeight="1" thickBot="1">
      <c r="A13" s="101" t="s">
        <v>74</v>
      </c>
      <c r="B13" s="102">
        <f>SUM(B6:B12)</f>
        <v>113123483.03</v>
      </c>
      <c r="C13" s="102">
        <f>SUM(C6:C12)</f>
        <v>94129442.97000001</v>
      </c>
      <c r="D13" s="102">
        <f>SUM(D6:D12)</f>
        <v>114934561.65</v>
      </c>
      <c r="E13" s="102">
        <f>SUM(E6:E12)</f>
        <v>66816060.839999996</v>
      </c>
      <c r="F13" s="103">
        <f>SUM(F6:F12)</f>
        <v>14682477.54</v>
      </c>
      <c r="G13" s="104">
        <f>(E13+F13)/D13</f>
        <v>0.70908643327131</v>
      </c>
    </row>
  </sheetData>
  <sheetProtection/>
  <mergeCells count="1">
    <mergeCell ref="A2:G2"/>
  </mergeCells>
  <printOptions horizontalCentered="1"/>
  <pageMargins left="0.2362204724409449" right="0.2362204724409449" top="0.8661417322834646" bottom="0.8661417322834646" header="0.31496062992125984" footer="0.31496062992125984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zoomScalePageLayoutView="0" workbookViewId="0" topLeftCell="A1">
      <selection activeCell="A2" sqref="A2:K2"/>
    </sheetView>
  </sheetViews>
  <sheetFormatPr defaultColWidth="11.421875" defaultRowHeight="12.75"/>
  <cols>
    <col min="1" max="1" width="28.7109375" style="0" customWidth="1"/>
    <col min="2" max="2" width="14.57421875" style="0" customWidth="1"/>
    <col min="3" max="3" width="15.421875" style="0" customWidth="1"/>
    <col min="4" max="4" width="14.57421875" style="0" customWidth="1"/>
    <col min="5" max="5" width="17.421875" style="0" customWidth="1"/>
    <col min="6" max="6" width="14.57421875" style="0" customWidth="1"/>
    <col min="7" max="7" width="17.140625" style="0" customWidth="1"/>
    <col min="8" max="8" width="14.57421875" style="0" customWidth="1"/>
    <col min="9" max="11" width="8.00390625" style="0" bestFit="1" customWidth="1"/>
  </cols>
  <sheetData>
    <row r="1" ht="12.75" customHeight="1"/>
    <row r="2" spans="1:11" s="55" customFormat="1" ht="15.75">
      <c r="A2" s="130" t="s">
        <v>274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s="55" customFormat="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55" customFormat="1" ht="12.7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s="56" customFormat="1" ht="33" customHeight="1">
      <c r="A5" s="136" t="s">
        <v>0</v>
      </c>
      <c r="B5" s="134" t="s">
        <v>263</v>
      </c>
      <c r="C5" s="134" t="s">
        <v>264</v>
      </c>
      <c r="D5" s="134" t="s">
        <v>270</v>
      </c>
      <c r="E5" s="134" t="s">
        <v>266</v>
      </c>
      <c r="F5" s="134" t="s">
        <v>267</v>
      </c>
      <c r="G5" s="134" t="s">
        <v>249</v>
      </c>
      <c r="H5" s="134" t="s">
        <v>81</v>
      </c>
      <c r="I5" s="131" t="s">
        <v>1</v>
      </c>
      <c r="J5" s="132"/>
      <c r="K5" s="133"/>
    </row>
    <row r="6" spans="1:11" s="56" customFormat="1" ht="15.75" customHeight="1" thickBot="1">
      <c r="A6" s="137"/>
      <c r="B6" s="135"/>
      <c r="C6" s="135"/>
      <c r="D6" s="135"/>
      <c r="E6" s="135"/>
      <c r="F6" s="135"/>
      <c r="G6" s="135"/>
      <c r="H6" s="135"/>
      <c r="I6" s="8" t="s">
        <v>57</v>
      </c>
      <c r="J6" s="8" t="s">
        <v>58</v>
      </c>
      <c r="K6" s="54" t="s">
        <v>59</v>
      </c>
    </row>
    <row r="7" spans="1:11" s="57" customFormat="1" ht="23.25" customHeight="1" thickTop="1">
      <c r="A7" s="105" t="s">
        <v>2</v>
      </c>
      <c r="B7" s="106">
        <f>'GASTOS '!B6</f>
        <v>64742548.3</v>
      </c>
      <c r="C7" s="106">
        <f>'GASTOS '!C6</f>
        <v>62818023.65</v>
      </c>
      <c r="D7" s="106">
        <f>'GASTOS '!D6</f>
        <v>65188296</v>
      </c>
      <c r="E7" s="106">
        <f>'GASTOS '!E6</f>
        <v>44689226.42</v>
      </c>
      <c r="F7" s="106">
        <f>'GASTOS '!F6</f>
        <v>44689226.42</v>
      </c>
      <c r="G7" s="106">
        <f>'GASTOS '!G6</f>
        <v>8781.76</v>
      </c>
      <c r="H7" s="106">
        <f>F7+G7</f>
        <v>44698008.18</v>
      </c>
      <c r="I7" s="107">
        <f>E7/D7</f>
        <v>0.6855406439830856</v>
      </c>
      <c r="J7" s="107">
        <f>F7/D7</f>
        <v>0.6855406439830856</v>
      </c>
      <c r="K7" s="108">
        <f>H7/D7</f>
        <v>0.6856753577359961</v>
      </c>
    </row>
    <row r="8" spans="1:11" s="57" customFormat="1" ht="23.25" customHeight="1">
      <c r="A8" s="92" t="s">
        <v>13</v>
      </c>
      <c r="B8" s="31">
        <f>'GASTOS '!B15</f>
        <v>15064363.74</v>
      </c>
      <c r="C8" s="31">
        <f>'GASTOS '!C15</f>
        <v>12358969.42</v>
      </c>
      <c r="D8" s="31">
        <f>'GASTOS '!D15</f>
        <v>16373023.429999998</v>
      </c>
      <c r="E8" s="31">
        <f>'GASTOS '!E15</f>
        <v>11692534.469999999</v>
      </c>
      <c r="F8" s="31">
        <f>'GASTOS '!F15</f>
        <v>8229152.600000001</v>
      </c>
      <c r="G8" s="31">
        <f>'GASTOS '!G15</f>
        <v>288675.62</v>
      </c>
      <c r="H8" s="31">
        <f aca="true" t="shared" si="0" ref="H8:H13">F8+G8</f>
        <v>8517828.22</v>
      </c>
      <c r="I8" s="64">
        <f aca="true" t="shared" si="1" ref="I8:I14">E8/D8</f>
        <v>0.7141341072398381</v>
      </c>
      <c r="J8" s="64">
        <f aca="true" t="shared" si="2" ref="J8:J14">F8/D8</f>
        <v>0.5026043378721289</v>
      </c>
      <c r="K8" s="33">
        <f aca="true" t="shared" si="3" ref="K8:K14">H8/D8</f>
        <v>0.5202355115667237</v>
      </c>
    </row>
    <row r="9" spans="1:11" s="57" customFormat="1" ht="23.25" customHeight="1">
      <c r="A9" s="92" t="s">
        <v>12</v>
      </c>
      <c r="B9" s="31">
        <f>'GASTOS '!B21</f>
        <v>133178.96</v>
      </c>
      <c r="C9" s="31">
        <f>'GASTOS '!C21</f>
        <v>130465.48999999999</v>
      </c>
      <c r="D9" s="31">
        <f>'GASTOS '!D21</f>
        <v>150786</v>
      </c>
      <c r="E9" s="31">
        <f>'GASTOS '!E21</f>
        <v>6272.55</v>
      </c>
      <c r="F9" s="31">
        <f>'GASTOS '!F21</f>
        <v>6272.55</v>
      </c>
      <c r="G9" s="31">
        <f>'GASTOS '!G21</f>
        <v>0</v>
      </c>
      <c r="H9" s="31">
        <f t="shared" si="0"/>
        <v>6272.55</v>
      </c>
      <c r="I9" s="64">
        <f t="shared" si="1"/>
        <v>0.041599021129282564</v>
      </c>
      <c r="J9" s="64">
        <f t="shared" si="2"/>
        <v>0.041599021129282564</v>
      </c>
      <c r="K9" s="33">
        <f t="shared" si="3"/>
        <v>0.041599021129282564</v>
      </c>
    </row>
    <row r="10" spans="1:11" s="57" customFormat="1" ht="23.25" customHeight="1">
      <c r="A10" s="92" t="s">
        <v>80</v>
      </c>
      <c r="B10" s="31">
        <f>'GASTOS '!B24</f>
        <v>3584786.27</v>
      </c>
      <c r="C10" s="31">
        <f>'GASTOS '!C24</f>
        <v>2209695.9499999997</v>
      </c>
      <c r="D10" s="31">
        <f>'GASTOS '!D24</f>
        <v>3218951.91</v>
      </c>
      <c r="E10" s="31">
        <f>'GASTOS '!E24</f>
        <v>1236643.34</v>
      </c>
      <c r="F10" s="31">
        <f>'GASTOS '!F24</f>
        <v>1236643.34</v>
      </c>
      <c r="G10" s="31">
        <f>'GASTOS '!G24</f>
        <v>167738.31</v>
      </c>
      <c r="H10" s="31">
        <f t="shared" si="0"/>
        <v>1404381.6500000001</v>
      </c>
      <c r="I10" s="64">
        <f t="shared" si="1"/>
        <v>0.38417577353617566</v>
      </c>
      <c r="J10" s="64">
        <f t="shared" si="2"/>
        <v>0.38417577353617566</v>
      </c>
      <c r="K10" s="33">
        <f t="shared" si="3"/>
        <v>0.4362853777458266</v>
      </c>
    </row>
    <row r="11" spans="1:11" s="57" customFormat="1" ht="23.25" customHeight="1">
      <c r="A11" s="95" t="s">
        <v>16</v>
      </c>
      <c r="B11" s="43">
        <f>'GASTOS '!B31</f>
        <v>28439579.759999998</v>
      </c>
      <c r="C11" s="43">
        <f>'GASTOS '!C31</f>
        <v>15948577.11</v>
      </c>
      <c r="D11" s="43">
        <f>'GASTOS '!D31</f>
        <v>29229990.31</v>
      </c>
      <c r="E11" s="43">
        <f>'GASTOS '!E31</f>
        <v>13827635.36</v>
      </c>
      <c r="F11" s="43">
        <f>'GASTOS '!F31</f>
        <v>10409782.11</v>
      </c>
      <c r="G11" s="43">
        <f>'GASTOS '!G31</f>
        <v>484354.74</v>
      </c>
      <c r="H11" s="31">
        <f t="shared" si="0"/>
        <v>10894136.85</v>
      </c>
      <c r="I11" s="109">
        <f t="shared" si="1"/>
        <v>0.47306328922282836</v>
      </c>
      <c r="J11" s="109">
        <f t="shared" si="2"/>
        <v>0.35613361481131467</v>
      </c>
      <c r="K11" s="110">
        <f t="shared" si="3"/>
        <v>0.37270408694842977</v>
      </c>
    </row>
    <row r="12" spans="1:11" s="57" customFormat="1" ht="23.25" customHeight="1">
      <c r="A12" s="95" t="s">
        <v>19</v>
      </c>
      <c r="B12" s="43">
        <f>'GASTOS '!B36</f>
        <v>198000</v>
      </c>
      <c r="C12" s="43">
        <f>'GASTOS '!C36</f>
        <v>54600</v>
      </c>
      <c r="D12" s="43">
        <f>'GASTOS '!D36</f>
        <v>102000</v>
      </c>
      <c r="E12" s="43">
        <f>'GASTOS '!E36</f>
        <v>54000</v>
      </c>
      <c r="F12" s="43">
        <f>'GASTOS '!F36</f>
        <v>54000</v>
      </c>
      <c r="G12" s="43">
        <f>'GASTOS '!G36</f>
        <v>0</v>
      </c>
      <c r="H12" s="31">
        <f t="shared" si="0"/>
        <v>54000</v>
      </c>
      <c r="I12" s="109">
        <f t="shared" si="1"/>
        <v>0.5294117647058824</v>
      </c>
      <c r="J12" s="109">
        <f t="shared" si="2"/>
        <v>0.5294117647058824</v>
      </c>
      <c r="K12" s="110">
        <f t="shared" si="3"/>
        <v>0.5294117647058824</v>
      </c>
    </row>
    <row r="13" spans="1:11" s="57" customFormat="1" ht="23.25" customHeight="1" thickBot="1">
      <c r="A13" s="92" t="s">
        <v>20</v>
      </c>
      <c r="B13" s="31">
        <f>'GASTOS '!B39</f>
        <v>961026</v>
      </c>
      <c r="C13" s="31">
        <f>'GASTOS '!C39</f>
        <v>524114.01</v>
      </c>
      <c r="D13" s="31">
        <f>'GASTOS '!D39</f>
        <v>671514</v>
      </c>
      <c r="E13" s="31">
        <f>'GASTOS '!E39</f>
        <v>557524.13</v>
      </c>
      <c r="F13" s="31">
        <f>'GASTOS '!F39</f>
        <v>557524.13</v>
      </c>
      <c r="G13" s="31">
        <f>'GASTOS '!G39</f>
        <v>0</v>
      </c>
      <c r="H13" s="111">
        <f t="shared" si="0"/>
        <v>557524.13</v>
      </c>
      <c r="I13" s="64">
        <f t="shared" si="1"/>
        <v>0.8302494512400337</v>
      </c>
      <c r="J13" s="64">
        <f t="shared" si="2"/>
        <v>0.8302494512400337</v>
      </c>
      <c r="K13" s="33">
        <f t="shared" si="3"/>
        <v>0.8302494512400337</v>
      </c>
    </row>
    <row r="14" spans="1:11" s="58" customFormat="1" ht="33" customHeight="1" thickBot="1">
      <c r="A14" s="112" t="s">
        <v>73</v>
      </c>
      <c r="B14" s="83">
        <f>SUM(B7:B13)</f>
        <v>113123483.02999997</v>
      </c>
      <c r="C14" s="83">
        <f aca="true" t="shared" si="4" ref="C14:H14">SUM(C7:C13)</f>
        <v>94044445.63</v>
      </c>
      <c r="D14" s="83">
        <f t="shared" si="4"/>
        <v>114934561.64999999</v>
      </c>
      <c r="E14" s="83">
        <f t="shared" si="4"/>
        <v>72063836.27</v>
      </c>
      <c r="F14" s="83">
        <f t="shared" si="4"/>
        <v>65182601.150000006</v>
      </c>
      <c r="G14" s="83">
        <f t="shared" si="4"/>
        <v>949550.4299999999</v>
      </c>
      <c r="H14" s="83">
        <f t="shared" si="4"/>
        <v>66132151.58</v>
      </c>
      <c r="I14" s="84">
        <f t="shared" si="1"/>
        <v>0.6269988351236732</v>
      </c>
      <c r="J14" s="85">
        <f t="shared" si="2"/>
        <v>0.5671279397096827</v>
      </c>
      <c r="K14" s="86">
        <f t="shared" si="3"/>
        <v>0.5753896010965471</v>
      </c>
    </row>
    <row r="15" spans="1:11" s="1" customFormat="1" ht="18.75" customHeight="1">
      <c r="A15" s="2"/>
      <c r="B15" s="4"/>
      <c r="C15" s="4"/>
      <c r="D15" s="4"/>
      <c r="E15" s="4"/>
      <c r="F15" s="4"/>
      <c r="G15" s="4"/>
      <c r="H15" s="4"/>
      <c r="I15" s="5"/>
      <c r="J15" s="5"/>
      <c r="K15" s="5"/>
    </row>
    <row r="16" ht="12.75">
      <c r="G16" s="6"/>
    </row>
    <row r="20" ht="12.75">
      <c r="G20" s="6"/>
    </row>
  </sheetData>
  <sheetProtection/>
  <mergeCells count="10">
    <mergeCell ref="A2:K2"/>
    <mergeCell ref="A5:A6"/>
    <mergeCell ref="B5:B6"/>
    <mergeCell ref="C5:C6"/>
    <mergeCell ref="D5:D6"/>
    <mergeCell ref="E5:E6"/>
    <mergeCell ref="F5:F6"/>
    <mergeCell ref="G5:G6"/>
    <mergeCell ref="H5:H6"/>
    <mergeCell ref="I5:K5"/>
  </mergeCells>
  <printOptions horizontalCentered="1"/>
  <pageMargins left="0.3937007874015748" right="0" top="0.984251968503937" bottom="0.984251968503937" header="0" footer="0"/>
  <pageSetup fitToHeight="0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2"/>
  <sheetViews>
    <sheetView zoomScalePageLayoutView="0" workbookViewId="0" topLeftCell="A1">
      <selection activeCell="C7" sqref="C7"/>
    </sheetView>
  </sheetViews>
  <sheetFormatPr defaultColWidth="11.421875" defaultRowHeight="12.75"/>
  <cols>
    <col min="2" max="2" width="53.7109375" style="0" bestFit="1" customWidth="1"/>
    <col min="3" max="3" width="12.8515625" style="6" customWidth="1"/>
    <col min="4" max="4" width="11.7109375" style="0" bestFit="1" customWidth="1"/>
  </cols>
  <sheetData>
    <row r="3" ht="12.75">
      <c r="B3" s="121" t="s">
        <v>250</v>
      </c>
    </row>
    <row r="4" spans="2:3" ht="12.75">
      <c r="B4" s="113" t="s">
        <v>239</v>
      </c>
      <c r="C4" s="123">
        <f>+'INGRESOS '!D47</f>
        <v>14682477.54</v>
      </c>
    </row>
    <row r="7" ht="12.75">
      <c r="B7" s="122" t="s">
        <v>251</v>
      </c>
    </row>
    <row r="8" spans="2:4" ht="12.75">
      <c r="B8" s="114" t="s">
        <v>277</v>
      </c>
      <c r="C8" s="123">
        <f>3162.72+5619.04</f>
        <v>8781.76</v>
      </c>
      <c r="D8" s="6"/>
    </row>
    <row r="9" ht="12.75">
      <c r="B9" s="114" t="s">
        <v>240</v>
      </c>
    </row>
    <row r="10" spans="2:3" ht="12.75">
      <c r="B10" s="114" t="s">
        <v>241</v>
      </c>
      <c r="C10" s="123">
        <v>288675.62</v>
      </c>
    </row>
    <row r="11" spans="2:3" ht="12.75">
      <c r="B11" s="114" t="s">
        <v>242</v>
      </c>
      <c r="C11" s="123">
        <v>167738.31</v>
      </c>
    </row>
    <row r="12" spans="2:3" ht="12.75">
      <c r="B12" s="114" t="s">
        <v>243</v>
      </c>
      <c r="C12" s="123">
        <v>484354.74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León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Nieves García</dc:creator>
  <cp:keywords/>
  <dc:description/>
  <cp:lastModifiedBy>Usuario</cp:lastModifiedBy>
  <cp:lastPrinted>2021-10-06T08:00:55Z</cp:lastPrinted>
  <dcterms:created xsi:type="dcterms:W3CDTF">2013-11-21T13:36:25Z</dcterms:created>
  <dcterms:modified xsi:type="dcterms:W3CDTF">2021-10-06T08:02:52Z</dcterms:modified>
  <cp:category/>
  <cp:version/>
  <cp:contentType/>
  <cp:contentStatus/>
</cp:coreProperties>
</file>